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checkCompatibility="1" autoCompressPictures="0"/>
  <bookViews>
    <workbookView xWindow="640" yWindow="0" windowWidth="22540" windowHeight="14360" tabRatio="842" activeTab="1"/>
  </bookViews>
  <sheets>
    <sheet name="Winter Storms &amp; Precip Summary" sheetId="1" r:id="rId1"/>
    <sheet name="Winter Storms Detailed Data" sheetId="2" r:id="rId2"/>
    <sheet name="SASP Annual Precipitation G" sheetId="9" r:id="rId3"/>
    <sheet name="SASP Annual Precipitation Graph" sheetId="3" r:id="rId4"/>
    <sheet name="SASP Monthly Precipitation" sheetId="4" r:id="rId5"/>
    <sheet name="Precip &amp; MOW" sheetId="5" r:id="rId6"/>
    <sheet name="Cum Winter Storms" sheetId="6" r:id="rId7"/>
    <sheet name="Cum Storm Chart" sheetId="7" r:id="rId8"/>
    <sheet name="Cum Storm Chart WY11 WY15" sheetId="8" r:id="rId9"/>
  </sheets>
  <definedNames>
    <definedName name="_xlnm.Print_Area" localSheetId="0">'Winter Storms &amp; Precip Summary'!$A$218:$I$231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5" i="1" l="1"/>
  <c r="G225" i="1"/>
  <c r="F225" i="1"/>
  <c r="E225" i="1"/>
  <c r="D225" i="1"/>
  <c r="H225" i="1"/>
  <c r="I224" i="1"/>
  <c r="I223" i="1"/>
  <c r="I222" i="1"/>
  <c r="I221" i="1"/>
  <c r="I220" i="1"/>
  <c r="H224" i="1"/>
  <c r="H223" i="1"/>
  <c r="H222" i="1"/>
  <c r="H221" i="1"/>
  <c r="H220" i="1"/>
  <c r="E224" i="1"/>
  <c r="E223" i="1"/>
  <c r="E222" i="1"/>
  <c r="E221" i="1"/>
  <c r="E220" i="1"/>
  <c r="D224" i="1"/>
  <c r="D223" i="1"/>
  <c r="D222" i="1"/>
  <c r="D221" i="1"/>
  <c r="D220" i="1"/>
  <c r="G224" i="1"/>
  <c r="G223" i="1"/>
  <c r="G222" i="1"/>
  <c r="G221" i="1"/>
  <c r="G220" i="1"/>
  <c r="F223" i="1"/>
  <c r="F222" i="1"/>
  <c r="F220" i="1"/>
  <c r="F221" i="1"/>
  <c r="F224" i="1"/>
  <c r="I114" i="1"/>
  <c r="I99" i="1"/>
  <c r="I84" i="1"/>
  <c r="I69" i="1"/>
  <c r="I54" i="1"/>
  <c r="I39" i="1"/>
  <c r="I24" i="1"/>
  <c r="I8" i="1"/>
  <c r="G112" i="1"/>
  <c r="G113" i="1"/>
  <c r="G114" i="1"/>
  <c r="G97" i="1"/>
  <c r="G98" i="1"/>
  <c r="G99" i="1"/>
  <c r="G82" i="1"/>
  <c r="G83" i="1"/>
  <c r="G84" i="1"/>
  <c r="G67" i="1"/>
  <c r="G68" i="1"/>
  <c r="G69" i="1"/>
  <c r="G52" i="1"/>
  <c r="G53" i="1"/>
  <c r="G54" i="1"/>
  <c r="G37" i="1"/>
  <c r="G38" i="1"/>
  <c r="G39" i="1"/>
  <c r="G22" i="1"/>
  <c r="G23" i="1"/>
  <c r="G24" i="1"/>
  <c r="G6" i="1"/>
  <c r="G7" i="1"/>
  <c r="G8" i="1"/>
  <c r="I113" i="1"/>
  <c r="I98" i="1"/>
  <c r="I83" i="1"/>
  <c r="I68" i="1"/>
  <c r="I53" i="1"/>
  <c r="I38" i="1"/>
  <c r="I23" i="1"/>
  <c r="I7" i="1"/>
  <c r="R18" i="6"/>
  <c r="F128" i="1"/>
  <c r="H128" i="1"/>
  <c r="G158" i="1"/>
  <c r="I112" i="1"/>
  <c r="I97" i="1"/>
  <c r="I82" i="1"/>
  <c r="I67" i="1"/>
  <c r="I52" i="1"/>
  <c r="I37" i="1"/>
  <c r="I22" i="1"/>
  <c r="I6" i="1"/>
  <c r="F231" i="1"/>
  <c r="E231" i="1"/>
  <c r="D231" i="1"/>
  <c r="D199" i="1"/>
  <c r="E34" i="1"/>
  <c r="E49" i="1"/>
  <c r="E64" i="1"/>
  <c r="E79" i="1"/>
  <c r="E94" i="1"/>
  <c r="E109" i="1"/>
  <c r="E124" i="1"/>
  <c r="E139" i="1"/>
  <c r="E154" i="1"/>
  <c r="E169" i="1"/>
  <c r="E184" i="1"/>
  <c r="E199" i="1"/>
  <c r="E236" i="1"/>
  <c r="F34" i="1"/>
  <c r="F49" i="1"/>
  <c r="F64" i="1"/>
  <c r="F79" i="1"/>
  <c r="F94" i="1"/>
  <c r="F109" i="1"/>
  <c r="F124" i="1"/>
  <c r="F139" i="1"/>
  <c r="F146" i="1"/>
  <c r="F148" i="1"/>
  <c r="F149" i="1"/>
  <c r="F151" i="1"/>
  <c r="F154" i="1"/>
  <c r="F160" i="1"/>
  <c r="F161" i="1"/>
  <c r="F162" i="1"/>
  <c r="F163" i="1"/>
  <c r="F164" i="1"/>
  <c r="F169" i="1"/>
  <c r="F184" i="1"/>
  <c r="F199" i="1"/>
  <c r="F236" i="1"/>
  <c r="H34" i="1"/>
  <c r="H49" i="1"/>
  <c r="H64" i="1"/>
  <c r="H79" i="1"/>
  <c r="H94" i="1"/>
  <c r="H109" i="1"/>
  <c r="H124" i="1"/>
  <c r="H139" i="1"/>
  <c r="H154" i="1"/>
  <c r="H169" i="1"/>
  <c r="H184" i="1"/>
  <c r="H199" i="1"/>
  <c r="H236" i="1"/>
  <c r="D18" i="1"/>
  <c r="D34" i="1"/>
  <c r="D49" i="1"/>
  <c r="D64" i="1"/>
  <c r="D79" i="1"/>
  <c r="D94" i="1"/>
  <c r="D109" i="1"/>
  <c r="D124" i="1"/>
  <c r="D139" i="1"/>
  <c r="D154" i="1"/>
  <c r="D169" i="1"/>
  <c r="D184" i="1"/>
  <c r="D236" i="1"/>
  <c r="H231" i="1"/>
  <c r="H230" i="1"/>
  <c r="F230" i="1"/>
  <c r="E230" i="1"/>
  <c r="D228" i="1"/>
  <c r="D229" i="1"/>
  <c r="H228" i="1"/>
  <c r="D230" i="1"/>
  <c r="H229" i="1"/>
  <c r="F229" i="1"/>
  <c r="E229" i="1"/>
  <c r="E228" i="1"/>
  <c r="F228" i="1"/>
  <c r="H227" i="1"/>
  <c r="F227" i="1"/>
  <c r="E227" i="1"/>
  <c r="D227" i="1"/>
  <c r="L221" i="1"/>
  <c r="L225" i="1"/>
  <c r="L224" i="1"/>
  <c r="D243" i="1"/>
  <c r="Q18" i="6"/>
  <c r="H226" i="1"/>
  <c r="F226" i="1"/>
  <c r="E226" i="1"/>
  <c r="D226" i="1"/>
  <c r="D232" i="1"/>
  <c r="E232" i="1"/>
  <c r="F232" i="1"/>
  <c r="H232" i="1"/>
  <c r="D253" i="1"/>
  <c r="D248" i="1"/>
  <c r="Q24" i="6"/>
  <c r="Q25" i="6"/>
  <c r="H23" i="6"/>
  <c r="H24" i="6"/>
  <c r="H25" i="6"/>
  <c r="H26" i="6"/>
  <c r="H27" i="6"/>
  <c r="H28" i="6"/>
  <c r="H29" i="6"/>
  <c r="H30" i="6"/>
  <c r="H31" i="6"/>
  <c r="H32" i="6"/>
  <c r="I23" i="6"/>
  <c r="I24" i="6"/>
  <c r="I25" i="6"/>
  <c r="I26" i="6"/>
  <c r="I27" i="6"/>
  <c r="I28" i="6"/>
  <c r="I29" i="6"/>
  <c r="I30" i="6"/>
  <c r="I31" i="6"/>
  <c r="I32" i="6"/>
  <c r="J23" i="6"/>
  <c r="J24" i="6"/>
  <c r="J25" i="6"/>
  <c r="J26" i="6"/>
  <c r="J27" i="6"/>
  <c r="J28" i="6"/>
  <c r="J29" i="6"/>
  <c r="J30" i="6"/>
  <c r="J31" i="6"/>
  <c r="J32" i="6"/>
  <c r="K23" i="6"/>
  <c r="L23" i="6"/>
  <c r="L24" i="6"/>
  <c r="L25" i="6"/>
  <c r="L26" i="6"/>
  <c r="L27" i="6"/>
  <c r="L28" i="6"/>
  <c r="L29" i="6"/>
  <c r="L30" i="6"/>
  <c r="L31" i="6"/>
  <c r="L32" i="6"/>
  <c r="M23" i="6"/>
  <c r="M24" i="6"/>
  <c r="M25" i="6"/>
  <c r="M26" i="6"/>
  <c r="M27" i="6"/>
  <c r="M28" i="6"/>
  <c r="M29" i="6"/>
  <c r="M30" i="6"/>
  <c r="M31" i="6"/>
  <c r="M32" i="6"/>
  <c r="N23" i="6"/>
  <c r="N24" i="6"/>
  <c r="N25" i="6"/>
  <c r="N26" i="6"/>
  <c r="N27" i="6"/>
  <c r="N28" i="6"/>
  <c r="N29" i="6"/>
  <c r="N30" i="6"/>
  <c r="N31" i="6"/>
  <c r="N32" i="6"/>
  <c r="O23" i="6"/>
  <c r="P23" i="6"/>
  <c r="P24" i="6"/>
  <c r="P25" i="6"/>
  <c r="P26" i="6"/>
  <c r="P27" i="6"/>
  <c r="P28" i="6"/>
  <c r="P29" i="6"/>
  <c r="P30" i="6"/>
  <c r="P31" i="6"/>
  <c r="P32" i="6"/>
  <c r="K24" i="6"/>
  <c r="O24" i="6"/>
  <c r="O25" i="6"/>
  <c r="O26" i="6"/>
  <c r="O27" i="6"/>
  <c r="O28" i="6"/>
  <c r="O29" i="6"/>
  <c r="O30" i="6"/>
  <c r="O31" i="6"/>
  <c r="O32" i="6"/>
  <c r="K25" i="6"/>
  <c r="K26" i="6"/>
  <c r="K27" i="6"/>
  <c r="K28" i="6"/>
  <c r="K29" i="6"/>
  <c r="K30" i="6"/>
  <c r="K31" i="6"/>
  <c r="K32" i="6"/>
  <c r="G23" i="6"/>
  <c r="G24" i="6"/>
  <c r="G25" i="6"/>
  <c r="G26" i="6"/>
  <c r="G27" i="6"/>
  <c r="G28" i="6"/>
  <c r="G29" i="6"/>
  <c r="G30" i="6"/>
  <c r="G31" i="6"/>
  <c r="G32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/>
  <c r="F25" i="6"/>
  <c r="F26" i="6"/>
  <c r="F27" i="6"/>
  <c r="F28" i="6"/>
  <c r="F29" i="6"/>
  <c r="F30" i="6"/>
  <c r="F31" i="6"/>
  <c r="F32" i="6"/>
  <c r="D23" i="6"/>
  <c r="E24" i="6"/>
  <c r="E25" i="6"/>
  <c r="E26" i="6"/>
  <c r="E27" i="6"/>
  <c r="E28" i="6"/>
  <c r="E29" i="6"/>
  <c r="E30" i="6"/>
  <c r="E31" i="6"/>
  <c r="E32" i="6"/>
  <c r="D24" i="6"/>
  <c r="D25" i="6"/>
  <c r="D26" i="6"/>
  <c r="D27" i="6"/>
  <c r="D28" i="6"/>
  <c r="D29" i="6"/>
  <c r="D30" i="6"/>
  <c r="D31" i="6"/>
  <c r="D32" i="6"/>
  <c r="H277" i="1"/>
  <c r="G277" i="1"/>
  <c r="F277" i="1"/>
  <c r="E277" i="1"/>
  <c r="I199" i="1"/>
  <c r="G199" i="1"/>
  <c r="H253" i="1"/>
  <c r="G253" i="1"/>
  <c r="E253" i="1"/>
  <c r="F253" i="1"/>
  <c r="J284" i="2"/>
  <c r="I184" i="1"/>
  <c r="G184" i="1"/>
  <c r="H276" i="1"/>
  <c r="G276" i="1"/>
  <c r="F276" i="1"/>
  <c r="E276" i="1"/>
  <c r="H252" i="1"/>
  <c r="G252" i="1"/>
  <c r="E252" i="1"/>
  <c r="D252" i="1"/>
  <c r="G165" i="1"/>
  <c r="G166" i="1"/>
  <c r="J283" i="2"/>
  <c r="J282" i="2"/>
  <c r="J281" i="2"/>
  <c r="J280" i="2"/>
  <c r="J279" i="2"/>
  <c r="J278" i="2"/>
  <c r="M277" i="2"/>
  <c r="L277" i="2"/>
  <c r="J277" i="2"/>
  <c r="J276" i="2"/>
  <c r="I274" i="2"/>
  <c r="F252" i="1"/>
  <c r="M266" i="2"/>
  <c r="L266" i="2"/>
  <c r="M263" i="2"/>
  <c r="L263" i="2"/>
  <c r="G169" i="1"/>
  <c r="M260" i="2"/>
  <c r="L260" i="2"/>
  <c r="J260" i="2"/>
  <c r="I169" i="1"/>
  <c r="I259" i="2"/>
  <c r="J259" i="2"/>
  <c r="H275" i="1"/>
  <c r="G275" i="1"/>
  <c r="E275" i="1"/>
  <c r="D275" i="1"/>
  <c r="H251" i="1"/>
  <c r="G251" i="1"/>
  <c r="E251" i="1"/>
  <c r="D251" i="1"/>
  <c r="H274" i="1"/>
  <c r="G274" i="1"/>
  <c r="E274" i="1"/>
  <c r="F274" i="1"/>
  <c r="D274" i="1"/>
  <c r="G273" i="1"/>
  <c r="E273" i="1"/>
  <c r="F273" i="1"/>
  <c r="D273" i="1"/>
  <c r="G272" i="1"/>
  <c r="E272" i="1"/>
  <c r="F272" i="1"/>
  <c r="D272" i="1"/>
  <c r="G271" i="1"/>
  <c r="E271" i="1"/>
  <c r="F271" i="1"/>
  <c r="D271" i="1"/>
  <c r="G270" i="1"/>
  <c r="E270" i="1"/>
  <c r="F270" i="1"/>
  <c r="D270" i="1"/>
  <c r="G269" i="1"/>
  <c r="E269" i="1"/>
  <c r="F269" i="1"/>
  <c r="D269" i="1"/>
  <c r="G268" i="1"/>
  <c r="E268" i="1"/>
  <c r="F268" i="1"/>
  <c r="D268" i="1"/>
  <c r="G267" i="1"/>
  <c r="F267" i="1"/>
  <c r="E267" i="1"/>
  <c r="D267" i="1"/>
  <c r="E281" i="1"/>
  <c r="E282" i="1"/>
  <c r="E278" i="1"/>
  <c r="E285" i="1"/>
  <c r="G281" i="1"/>
  <c r="G282" i="1"/>
  <c r="G283" i="1"/>
  <c r="G278" i="1"/>
  <c r="G285" i="1"/>
  <c r="D282" i="1"/>
  <c r="D281" i="1"/>
  <c r="D279" i="1"/>
  <c r="D278" i="1"/>
  <c r="D285" i="1"/>
  <c r="E283" i="1"/>
  <c r="F275" i="1"/>
  <c r="D283" i="1"/>
  <c r="F278" i="1"/>
  <c r="F285" i="1"/>
  <c r="F281" i="1"/>
  <c r="F282" i="1"/>
  <c r="H250" i="1"/>
  <c r="E250" i="1"/>
  <c r="D250" i="1"/>
  <c r="F283" i="1"/>
  <c r="F251" i="1"/>
  <c r="B6" i="5"/>
  <c r="C6" i="5"/>
  <c r="D6" i="5"/>
  <c r="E6" i="5"/>
  <c r="F6" i="5"/>
  <c r="G6" i="5"/>
  <c r="H6" i="5"/>
  <c r="I6" i="5"/>
  <c r="I154" i="1"/>
  <c r="G9" i="1"/>
  <c r="G10" i="1"/>
  <c r="G11" i="1"/>
  <c r="G12" i="1"/>
  <c r="G13" i="1"/>
  <c r="E242" i="1"/>
  <c r="E243" i="1"/>
  <c r="E244" i="1"/>
  <c r="E245" i="1"/>
  <c r="E246" i="1"/>
  <c r="E247" i="1"/>
  <c r="E248" i="1"/>
  <c r="E249" i="1"/>
  <c r="F242" i="1"/>
  <c r="F243" i="1"/>
  <c r="F244" i="1"/>
  <c r="F245" i="1"/>
  <c r="F246" i="1"/>
  <c r="F247" i="1"/>
  <c r="F248" i="1"/>
  <c r="F249" i="1"/>
  <c r="G242" i="1"/>
  <c r="G243" i="1"/>
  <c r="G244" i="1"/>
  <c r="G245" i="1"/>
  <c r="G246" i="1"/>
  <c r="G247" i="1"/>
  <c r="G248" i="1"/>
  <c r="G249" i="1"/>
  <c r="I9" i="1"/>
  <c r="I10" i="1"/>
  <c r="I11" i="1"/>
  <c r="I12" i="1"/>
  <c r="I13" i="1"/>
  <c r="I25" i="1"/>
  <c r="I26" i="1"/>
  <c r="I27" i="1"/>
  <c r="I28" i="1"/>
  <c r="I29" i="1"/>
  <c r="I40" i="1"/>
  <c r="I41" i="1"/>
  <c r="I42" i="1"/>
  <c r="I43" i="1"/>
  <c r="I44" i="1"/>
  <c r="I55" i="1"/>
  <c r="I56" i="1"/>
  <c r="I57" i="1"/>
  <c r="I58" i="1"/>
  <c r="I59" i="1"/>
  <c r="I70" i="1"/>
  <c r="I71" i="1"/>
  <c r="I72" i="1"/>
  <c r="I73" i="1"/>
  <c r="I74" i="1"/>
  <c r="I85" i="1"/>
  <c r="I86" i="1"/>
  <c r="I87" i="1"/>
  <c r="I88" i="1"/>
  <c r="I89" i="1"/>
  <c r="I100" i="1"/>
  <c r="I101" i="1"/>
  <c r="I102" i="1"/>
  <c r="I103" i="1"/>
  <c r="I104" i="1"/>
  <c r="I118" i="1"/>
  <c r="I119" i="1"/>
  <c r="I227" i="1"/>
  <c r="D242" i="1"/>
  <c r="D244" i="1"/>
  <c r="D245" i="1"/>
  <c r="D246" i="1"/>
  <c r="D247" i="1"/>
  <c r="D249" i="1"/>
  <c r="G100" i="1"/>
  <c r="G101" i="1"/>
  <c r="G102" i="1"/>
  <c r="G103" i="1"/>
  <c r="G104" i="1"/>
  <c r="G105" i="1"/>
  <c r="G106" i="1"/>
  <c r="G107" i="1"/>
  <c r="G108" i="1"/>
  <c r="G109" i="1"/>
  <c r="G70" i="1"/>
  <c r="G71" i="1"/>
  <c r="G72" i="1"/>
  <c r="G73" i="1"/>
  <c r="G74" i="1"/>
  <c r="G75" i="1"/>
  <c r="G76" i="1"/>
  <c r="G77" i="1"/>
  <c r="G78" i="1"/>
  <c r="G79" i="1"/>
  <c r="G55" i="1"/>
  <c r="G56" i="1"/>
  <c r="G57" i="1"/>
  <c r="G58" i="1"/>
  <c r="G59" i="1"/>
  <c r="G60" i="1"/>
  <c r="G61" i="1"/>
  <c r="G62" i="1"/>
  <c r="G63" i="1"/>
  <c r="G64" i="1"/>
  <c r="G40" i="1"/>
  <c r="G41" i="1"/>
  <c r="G42" i="1"/>
  <c r="G43" i="1"/>
  <c r="G44" i="1"/>
  <c r="G45" i="1"/>
  <c r="G46" i="1"/>
  <c r="G47" i="1"/>
  <c r="G48" i="1"/>
  <c r="G49" i="1"/>
  <c r="G25" i="1"/>
  <c r="G26" i="1"/>
  <c r="G27" i="1"/>
  <c r="G28" i="1"/>
  <c r="G29" i="1"/>
  <c r="G30" i="1"/>
  <c r="G31" i="1"/>
  <c r="G32" i="1"/>
  <c r="G33" i="1"/>
  <c r="G34" i="1"/>
  <c r="I139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I230" i="1"/>
  <c r="I231" i="1"/>
  <c r="I229" i="1"/>
  <c r="I228" i="1"/>
  <c r="I226" i="1"/>
  <c r="I232" i="1"/>
  <c r="E254" i="1"/>
  <c r="E261" i="1"/>
  <c r="E258" i="1"/>
  <c r="E257" i="1"/>
  <c r="E259" i="1"/>
  <c r="D254" i="1"/>
  <c r="D261" i="1"/>
  <c r="D258" i="1"/>
  <c r="D257" i="1"/>
  <c r="D255" i="1"/>
  <c r="F250" i="1"/>
  <c r="F258" i="1"/>
  <c r="H267" i="1"/>
  <c r="H271" i="1"/>
  <c r="H268" i="1"/>
  <c r="H270" i="1"/>
  <c r="H272" i="1"/>
  <c r="H269" i="1"/>
  <c r="H273" i="1"/>
  <c r="H247" i="1"/>
  <c r="H246" i="1"/>
  <c r="I49" i="1"/>
  <c r="I124" i="1"/>
  <c r="I64" i="1"/>
  <c r="H245" i="1"/>
  <c r="H242" i="1"/>
  <c r="I109" i="1"/>
  <c r="H248" i="1"/>
  <c r="I79" i="1"/>
  <c r="H244" i="1"/>
  <c r="H243" i="1"/>
  <c r="G85" i="1"/>
  <c r="G86" i="1"/>
  <c r="G87" i="1"/>
  <c r="G88" i="1"/>
  <c r="G89" i="1"/>
  <c r="G90" i="1"/>
  <c r="G91" i="1"/>
  <c r="G92" i="1"/>
  <c r="G93" i="1"/>
  <c r="G94" i="1"/>
  <c r="H249" i="1"/>
  <c r="I94" i="1"/>
  <c r="I34" i="1"/>
  <c r="I236" i="1"/>
  <c r="F257" i="1"/>
  <c r="F254" i="1"/>
  <c r="F261" i="1"/>
  <c r="H281" i="1"/>
  <c r="H282" i="1"/>
  <c r="I238" i="1"/>
  <c r="H278" i="1"/>
  <c r="H285" i="1"/>
  <c r="H254" i="1"/>
  <c r="H261" i="1"/>
  <c r="H258" i="1"/>
  <c r="H257" i="1"/>
  <c r="G115" i="1"/>
  <c r="F259" i="1"/>
  <c r="D259" i="1"/>
  <c r="G250" i="1"/>
  <c r="G258" i="1"/>
  <c r="G257" i="1"/>
  <c r="G254" i="1"/>
  <c r="G261" i="1"/>
  <c r="H283" i="1"/>
  <c r="G116" i="1"/>
  <c r="H238" i="1"/>
  <c r="H259" i="1"/>
  <c r="G117" i="1"/>
  <c r="G259" i="1"/>
  <c r="G118" i="1"/>
  <c r="G226" i="1"/>
  <c r="G119" i="1"/>
  <c r="G227" i="1"/>
  <c r="G120" i="1"/>
  <c r="G228" i="1"/>
  <c r="G121" i="1"/>
  <c r="G229" i="1"/>
  <c r="G122" i="1"/>
  <c r="G230" i="1"/>
  <c r="G123" i="1"/>
  <c r="G231" i="1"/>
  <c r="G232" i="1"/>
  <c r="G124" i="1"/>
  <c r="G236" i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<sst xmlns="http://schemas.openxmlformats.org/spreadsheetml/2006/main" count="1019" uniqueCount="130">
  <si>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</si>
  <si>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</si>
  <si>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</si>
  <si>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</si>
  <si>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</si>
  <si>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</si>
  <si>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</si>
  <si>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</si>
  <si>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</si>
  <si>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</si>
  <si>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</si>
  <si>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</si>
  <si>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</si>
  <si>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</si>
  <si>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</si>
  <si>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</si>
  <si>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</si>
  <si>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</si>
  <si>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</si>
  <si>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</si>
  <si>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</si>
  <si>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</si>
  <si>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</si>
  <si>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</si>
  <si>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</si>
  <si>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</si>
  <si>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</si>
  <si>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</si>
  <si>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</si>
  <si>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</si>
  <si>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</si>
  <si>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</si>
  <si>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</si>
  <si>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</si>
  <si>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</si>
  <si>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</si>
  <si>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</si>
  <si>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</si>
  <si>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</si>
  <si>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</si>
  <si>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</si>
  <si>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</si>
  <si>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</si>
  <si>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</si>
  <si>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</si>
  <si>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</si>
  <si>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</si>
  <si>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</si>
  <si>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</si>
  <si>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</si>
  <si>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</si>
  <si>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</si>
  <si>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</si>
  <si>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</si>
  <si>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</si>
  <si>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</si>
  <si>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</si>
  <si>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</si>
  <si>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</si>
  <si>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</si>
  <si>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</si>
  <si>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</si>
  <si>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</si>
  <si>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</si>
  <si>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</si>
  <si>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</si>
  <si>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</si>
  <si>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</si>
  <si>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</si>
  <si>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</si>
  <si>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</si>
  <si>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</si>
  <si>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</si>
  <si>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</si>
  <si>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</si>
  <si>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</si>
  <si>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</si>
  <si>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</si>
  <si>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</si>
  <si>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</si>
  <si>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</si>
  <si>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</si>
  <si>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</si>
  <si>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</si>
  <si>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</si>
  <si>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</si>
  <si>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</si>
  <si>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</si>
  <si>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</si>
  <si>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</si>
  <si>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</si>
  <si>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</si>
  <si>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</si>
  <si>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</si>
  <si>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</si>
  <si>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</si>
  <si>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</si>
  <si>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</si>
  <si>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</si>
  <si>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</si>
  <si>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</si>
  <si>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</si>
  <si>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</si>
  <si>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</si>
  <si>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</si>
  <si>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</si>
  <si>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</si>
  <si>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</si>
  <si>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</si>
  <si>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</si>
  <si>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</si>
  <si>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</si>
  <si>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</si>
  <si>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</si>
  <si>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</si>
  <si>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</si>
  <si>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</si>
  <si>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</si>
  <si>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</si>
  <si>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</si>
  <si>
    <t>all snow precip, mixed precip likely at SASP</t>
  </si>
  <si>
    <t>rain at SASP, mixed precip at SBSP</t>
  </si>
  <si>
    <t>2004-2016</t>
  </si>
  <si>
    <t>2016/2017</t>
  </si>
  <si>
    <t>wet, mixed likely at SASP</t>
  </si>
  <si>
    <t>mostly snow at sasp</t>
  </si>
  <si>
    <t>all snow precip, snow height loss due to settlement following storm 11</t>
  </si>
  <si>
    <t>all snow precip, D1 at beginning of storm</t>
  </si>
  <si>
    <t>all snow precip, D2 very diffuse at Beginning of storm</t>
  </si>
  <si>
    <t>all snow precip, D3 significant event in approx first inch of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</si>
</sst>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409]d\-mmm\-yy;@"/>
    <numFmt numFmtId="166" formatCode="0.0%"/>
    <numFmt numFmtId="167" formatCode="0.0"/>
    <numFmt numFmtId="168" formatCode="_(* #,##0_);_(* \(#,##0\);_(* &quot;-&quot;??_);_(@_)"/>
    <numFmt numFmtId="169" formatCode="0.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7" fontId="0" fillId="0" borderId="0" xfId="0" applyNumberFormat="1" applyFill="1" applyBorder="1"/>
    <xf numFmtId="166" fontId="13" fillId="0" borderId="0" xfId="2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7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7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166" fontId="12" fillId="0" borderId="0" xfId="0" applyNumberFormat="1" applyFont="1"/>
    <xf numFmtId="0" fontId="1" fillId="0" borderId="0" xfId="3"/>
    <xf numFmtId="169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8" fontId="1" fillId="0" borderId="0" xfId="1" applyNumberFormat="1" applyFont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7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7" fontId="12" fillId="0" borderId="0" xfId="0" applyNumberFormat="1" applyFont="1" applyBorder="1"/>
    <xf numFmtId="167" fontId="14" fillId="0" borderId="2" xfId="0" applyNumberFormat="1" applyFont="1" applyBorder="1"/>
    <xf numFmtId="167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7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Comma" xfId="1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3"/>
          <c:y val="0.02446950268695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2306158610405"/>
          <c:y val="0.154925025886378"/>
          <c:w val="0.803333333333333"/>
          <c:h val="0.653027823240589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144.0</c:v>
                </c:pt>
                <c:pt idx="1">
                  <c:v>256.0</c:v>
                </c:pt>
                <c:pt idx="2">
                  <c:v>342.0</c:v>
                </c:pt>
                <c:pt idx="3">
                  <c:v>526.0</c:v>
                </c:pt>
                <c:pt idx="4">
                  <c:v>624.0</c:v>
                </c:pt>
                <c:pt idx="5">
                  <c:v>752.0</c:v>
                </c:pt>
                <c:pt idx="6">
                  <c:v>861.0</c:v>
                </c:pt>
                <c:pt idx="7">
                  <c:v>890.0</c:v>
                </c:pt>
                <c:pt idx="8">
                  <c:v>946.0</c:v>
                </c:pt>
                <c:pt idx="9">
                  <c:v>988.0</c:v>
                </c:pt>
                <c:pt idx="10">
                  <c:v>1079.0</c:v>
                </c:pt>
                <c:pt idx="11">
                  <c:v>1185.0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105.0</c:v>
                </c:pt>
                <c:pt idx="1">
                  <c:v>183.0</c:v>
                </c:pt>
                <c:pt idx="2">
                  <c:v>314.0</c:v>
                </c:pt>
                <c:pt idx="3">
                  <c:v>435.0</c:v>
                </c:pt>
                <c:pt idx="4">
                  <c:v>498.0</c:v>
                </c:pt>
                <c:pt idx="5">
                  <c:v>709.0</c:v>
                </c:pt>
                <c:pt idx="6">
                  <c:v>797.0</c:v>
                </c:pt>
                <c:pt idx="7">
                  <c:v>833.0</c:v>
                </c:pt>
                <c:pt idx="8">
                  <c:v>852.0</c:v>
                </c:pt>
                <c:pt idx="9">
                  <c:v>1014.0</c:v>
                </c:pt>
                <c:pt idx="10">
                  <c:v>1100.0</c:v>
                </c:pt>
                <c:pt idx="11">
                  <c:v>1214.0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180.0</c:v>
                </c:pt>
                <c:pt idx="1">
                  <c:v>278.0</c:v>
                </c:pt>
                <c:pt idx="2">
                  <c:v>365.0</c:v>
                </c:pt>
                <c:pt idx="3">
                  <c:v>458.0</c:v>
                </c:pt>
                <c:pt idx="4">
                  <c:v>567.0</c:v>
                </c:pt>
                <c:pt idx="5">
                  <c:v>654.0</c:v>
                </c:pt>
                <c:pt idx="6">
                  <c:v>808.0</c:v>
                </c:pt>
                <c:pt idx="7">
                  <c:v>910.0</c:v>
                </c:pt>
                <c:pt idx="8">
                  <c:v>926.0</c:v>
                </c:pt>
                <c:pt idx="9">
                  <c:v>1025.0</c:v>
                </c:pt>
                <c:pt idx="10">
                  <c:v>1117.0</c:v>
                </c:pt>
                <c:pt idx="11">
                  <c:v>1232.0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115.0</c:v>
                </c:pt>
                <c:pt idx="1">
                  <c:v>171.0</c:v>
                </c:pt>
                <c:pt idx="2">
                  <c:v>363.0</c:v>
                </c:pt>
                <c:pt idx="3">
                  <c:v>560.0</c:v>
                </c:pt>
                <c:pt idx="4">
                  <c:v>737.0</c:v>
                </c:pt>
                <c:pt idx="5">
                  <c:v>811.0</c:v>
                </c:pt>
                <c:pt idx="6">
                  <c:v>916.0</c:v>
                </c:pt>
                <c:pt idx="7">
                  <c:v>1024.0</c:v>
                </c:pt>
                <c:pt idx="8">
                  <c:v>1040.0</c:v>
                </c:pt>
                <c:pt idx="9">
                  <c:v>1113.0</c:v>
                </c:pt>
                <c:pt idx="10">
                  <c:v>1188.0</c:v>
                </c:pt>
                <c:pt idx="11">
                  <c:v>1238.0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74.0</c:v>
                </c:pt>
                <c:pt idx="1">
                  <c:v>191.0</c:v>
                </c:pt>
                <c:pt idx="2">
                  <c:v>396.0</c:v>
                </c:pt>
                <c:pt idx="3">
                  <c:v>489.0</c:v>
                </c:pt>
                <c:pt idx="4">
                  <c:v>575.0</c:v>
                </c:pt>
                <c:pt idx="5">
                  <c:v>682.0</c:v>
                </c:pt>
                <c:pt idx="6">
                  <c:v>834.0</c:v>
                </c:pt>
                <c:pt idx="7">
                  <c:v>916.0</c:v>
                </c:pt>
                <c:pt idx="8">
                  <c:v>1018.0</c:v>
                </c:pt>
                <c:pt idx="9">
                  <c:v>1100.0</c:v>
                </c:pt>
                <c:pt idx="10">
                  <c:v>1134.0</c:v>
                </c:pt>
                <c:pt idx="11">
                  <c:v>1220.0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108.0</c:v>
                </c:pt>
                <c:pt idx="1">
                  <c:v>154.0</c:v>
                </c:pt>
                <c:pt idx="2">
                  <c:v>291.0</c:v>
                </c:pt>
                <c:pt idx="3">
                  <c:v>400.0</c:v>
                </c:pt>
                <c:pt idx="4">
                  <c:v>504.0</c:v>
                </c:pt>
                <c:pt idx="5">
                  <c:v>655.0</c:v>
                </c:pt>
                <c:pt idx="6">
                  <c:v>784.0</c:v>
                </c:pt>
                <c:pt idx="7">
                  <c:v>836.0</c:v>
                </c:pt>
                <c:pt idx="8">
                  <c:v>860.0</c:v>
                </c:pt>
                <c:pt idx="9">
                  <c:v>976.0</c:v>
                </c:pt>
                <c:pt idx="10">
                  <c:v>1089.0</c:v>
                </c:pt>
                <c:pt idx="11">
                  <c:v>1127.0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119.0</c:v>
                </c:pt>
                <c:pt idx="1">
                  <c:v>213.0</c:v>
                </c:pt>
                <c:pt idx="2">
                  <c:v>414.0</c:v>
                </c:pt>
                <c:pt idx="3">
                  <c:v>504.0</c:v>
                </c:pt>
                <c:pt idx="4">
                  <c:v>635.0</c:v>
                </c:pt>
                <c:pt idx="5">
                  <c:v>747.0</c:v>
                </c:pt>
                <c:pt idx="6">
                  <c:v>961.0</c:v>
                </c:pt>
                <c:pt idx="7">
                  <c:v>1151.0</c:v>
                </c:pt>
                <c:pt idx="8">
                  <c:v>1170.0</c:v>
                </c:pt>
                <c:pt idx="9">
                  <c:v>1277.0</c:v>
                </c:pt>
                <c:pt idx="10">
                  <c:v>1331.0</c:v>
                </c:pt>
                <c:pt idx="11">
                  <c:v>1397.0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107.0</c:v>
                </c:pt>
                <c:pt idx="1">
                  <c:v>199.0</c:v>
                </c:pt>
                <c:pt idx="2">
                  <c:v>271.0</c:v>
                </c:pt>
                <c:pt idx="3">
                  <c:v>362.0</c:v>
                </c:pt>
                <c:pt idx="4">
                  <c:v>504.0</c:v>
                </c:pt>
                <c:pt idx="5">
                  <c:v>566.0</c:v>
                </c:pt>
                <c:pt idx="6">
                  <c:v>652.0</c:v>
                </c:pt>
                <c:pt idx="7">
                  <c:v>660.0</c:v>
                </c:pt>
                <c:pt idx="8">
                  <c:v>667.0</c:v>
                </c:pt>
                <c:pt idx="9">
                  <c:v>764.0</c:v>
                </c:pt>
                <c:pt idx="10">
                  <c:v>851.0</c:v>
                </c:pt>
                <c:pt idx="11">
                  <c:v>903.0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32.0</c:v>
                </c:pt>
                <c:pt idx="1">
                  <c:v>84.0</c:v>
                </c:pt>
                <c:pt idx="2">
                  <c:v>197.0</c:v>
                </c:pt>
                <c:pt idx="3">
                  <c:v>304.0</c:v>
                </c:pt>
                <c:pt idx="4">
                  <c:v>411.0</c:v>
                </c:pt>
                <c:pt idx="5">
                  <c:v>489.0</c:v>
                </c:pt>
                <c:pt idx="6">
                  <c:v>588.0</c:v>
                </c:pt>
                <c:pt idx="7">
                  <c:v>633.0</c:v>
                </c:pt>
                <c:pt idx="8">
                  <c:v>636.0</c:v>
                </c:pt>
                <c:pt idx="9">
                  <c:v>767.0</c:v>
                </c:pt>
                <c:pt idx="10">
                  <c:v>897.0</c:v>
                </c:pt>
                <c:pt idx="11">
                  <c:v>1045.0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120.0</c:v>
                </c:pt>
                <c:pt idx="1">
                  <c:v>210.0</c:v>
                </c:pt>
                <c:pt idx="2">
                  <c:v>280.0</c:v>
                </c:pt>
                <c:pt idx="3">
                  <c:v>389.0</c:v>
                </c:pt>
                <c:pt idx="4">
                  <c:v>522.0</c:v>
                </c:pt>
                <c:pt idx="5">
                  <c:v>627.0</c:v>
                </c:pt>
                <c:pt idx="6">
                  <c:v>770.0</c:v>
                </c:pt>
                <c:pt idx="7">
                  <c:v>850.0</c:v>
                </c:pt>
                <c:pt idx="8">
                  <c:v>862.0</c:v>
                </c:pt>
                <c:pt idx="9">
                  <c:v>955.0</c:v>
                </c:pt>
                <c:pt idx="10">
                  <c:v>1048.0</c:v>
                </c:pt>
                <c:pt idx="11">
                  <c:v>1209.0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61.0</c:v>
                </c:pt>
                <c:pt idx="1">
                  <c:v>198.0</c:v>
                </c:pt>
                <c:pt idx="2">
                  <c:v>333.0</c:v>
                </c:pt>
                <c:pt idx="3">
                  <c:v>377.0</c:v>
                </c:pt>
                <c:pt idx="4">
                  <c:v>478.0</c:v>
                </c:pt>
                <c:pt idx="5">
                  <c:v>545.0</c:v>
                </c:pt>
                <c:pt idx="6">
                  <c:v>609.0</c:v>
                </c:pt>
                <c:pt idx="7">
                  <c:v>810.0</c:v>
                </c:pt>
                <c:pt idx="8">
                  <c:v>860.0</c:v>
                </c:pt>
                <c:pt idx="9">
                  <c:v>967.0</c:v>
                </c:pt>
                <c:pt idx="10">
                  <c:v>1020.0</c:v>
                </c:pt>
                <c:pt idx="11">
                  <c:v>1063.0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121.0</c:v>
                </c:pt>
                <c:pt idx="1">
                  <c:v>255.0</c:v>
                </c:pt>
                <c:pt idx="2">
                  <c:v>423.0</c:v>
                </c:pt>
                <c:pt idx="3">
                  <c:v>550.0</c:v>
                </c:pt>
                <c:pt idx="4">
                  <c:v>597.0</c:v>
                </c:pt>
                <c:pt idx="5">
                  <c:v>716.0</c:v>
                </c:pt>
                <c:pt idx="6">
                  <c:v>831.0</c:v>
                </c:pt>
                <c:pt idx="7">
                  <c:v>918.0</c:v>
                </c:pt>
                <c:pt idx="8">
                  <c:v>961.0</c:v>
                </c:pt>
                <c:pt idx="9">
                  <c:v>1010.0</c:v>
                </c:pt>
                <c:pt idx="10">
                  <c:v>1143.0</c:v>
                </c:pt>
                <c:pt idx="11">
                  <c:v>1226.0</c:v>
                </c:pt>
              </c:numCache>
            </c:numRef>
          </c:val>
          <c:smooth val="0"/>
        </c:ser>
        <c:ser>
          <c:idx val="12"/>
          <c:order val="12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Summary'!$G$220:$G$231</c:f>
              <c:numCache>
                <c:formatCode>0.0</c:formatCode>
                <c:ptCount val="12"/>
                <c:pt idx="0">
                  <c:v>94.85714285714286</c:v>
                </c:pt>
                <c:pt idx="1">
                  <c:v>192.3571428571429</c:v>
                </c:pt>
                <c:pt idx="2">
                  <c:v>324.7142857142857</c:v>
                </c:pt>
                <c:pt idx="3">
                  <c:v>442.2142857142857</c:v>
                </c:pt>
                <c:pt idx="4">
                  <c:v>553.2857142857143</c:v>
                </c:pt>
                <c:pt idx="5">
                  <c:v>658.5</c:v>
                </c:pt>
                <c:pt idx="6">
                  <c:v>780.2307692307692</c:v>
                </c:pt>
                <c:pt idx="7">
                  <c:v>860.0</c:v>
                </c:pt>
                <c:pt idx="8">
                  <c:v>899.8333333333333</c:v>
                </c:pt>
                <c:pt idx="9">
                  <c:v>996.3333333333333</c:v>
                </c:pt>
                <c:pt idx="10">
                  <c:v>1083.083333333333</c:v>
                </c:pt>
                <c:pt idx="11">
                  <c:v>1278.09090909091</c:v>
                </c:pt>
              </c:numCache>
            </c:numRef>
          </c:val>
          <c:smooth val="0"/>
        </c:ser>
        <c:ser>
          <c:idx val="13"/>
          <c:order val="13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19.0</c:v>
                </c:pt>
                <c:pt idx="1">
                  <c:v>133.0</c:v>
                </c:pt>
                <c:pt idx="2">
                  <c:v>267.0</c:v>
                </c:pt>
                <c:pt idx="3">
                  <c:v>470.0</c:v>
                </c:pt>
                <c:pt idx="4">
                  <c:v>573.0</c:v>
                </c:pt>
                <c:pt idx="5">
                  <c:v>690.0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2289880"/>
        <c:axId val="-2052867992"/>
      </c:lineChart>
      <c:catAx>
        <c:axId val="-205228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2867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5286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0.0122222222222222"/>
              <c:y val="0.44517184942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2289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707298920968213"/>
          <c:y val="0.927486002726482"/>
          <c:w val="0.719032487605716"/>
          <c:h val="0.0672016617512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3"/>
          <c:y val="0.02446950268695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2306158610405"/>
          <c:y val="0.154925025886378"/>
          <c:w val="0.803333333333333"/>
          <c:h val="0.653027823240589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144.0</c:v>
                </c:pt>
                <c:pt idx="1">
                  <c:v>256.0</c:v>
                </c:pt>
                <c:pt idx="2">
                  <c:v>342.0</c:v>
                </c:pt>
                <c:pt idx="3">
                  <c:v>526.0</c:v>
                </c:pt>
                <c:pt idx="4">
                  <c:v>624.0</c:v>
                </c:pt>
                <c:pt idx="5">
                  <c:v>752.0</c:v>
                </c:pt>
                <c:pt idx="6">
                  <c:v>861.0</c:v>
                </c:pt>
                <c:pt idx="7">
                  <c:v>890.0</c:v>
                </c:pt>
                <c:pt idx="8">
                  <c:v>946.0</c:v>
                </c:pt>
                <c:pt idx="9">
                  <c:v>988.0</c:v>
                </c:pt>
                <c:pt idx="10">
                  <c:v>1079.0</c:v>
                </c:pt>
                <c:pt idx="11">
                  <c:v>1185.0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105.0</c:v>
                </c:pt>
                <c:pt idx="1">
                  <c:v>183.0</c:v>
                </c:pt>
                <c:pt idx="2">
                  <c:v>314.0</c:v>
                </c:pt>
                <c:pt idx="3">
                  <c:v>435.0</c:v>
                </c:pt>
                <c:pt idx="4">
                  <c:v>498.0</c:v>
                </c:pt>
                <c:pt idx="5">
                  <c:v>709.0</c:v>
                </c:pt>
                <c:pt idx="6">
                  <c:v>797.0</c:v>
                </c:pt>
                <c:pt idx="7">
                  <c:v>833.0</c:v>
                </c:pt>
                <c:pt idx="8">
                  <c:v>852.0</c:v>
                </c:pt>
                <c:pt idx="9">
                  <c:v>1014.0</c:v>
                </c:pt>
                <c:pt idx="10">
                  <c:v>1100.0</c:v>
                </c:pt>
                <c:pt idx="11">
                  <c:v>1214.0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180.0</c:v>
                </c:pt>
                <c:pt idx="1">
                  <c:v>278.0</c:v>
                </c:pt>
                <c:pt idx="2">
                  <c:v>365.0</c:v>
                </c:pt>
                <c:pt idx="3">
                  <c:v>458.0</c:v>
                </c:pt>
                <c:pt idx="4">
                  <c:v>567.0</c:v>
                </c:pt>
                <c:pt idx="5">
                  <c:v>654.0</c:v>
                </c:pt>
                <c:pt idx="6">
                  <c:v>808.0</c:v>
                </c:pt>
                <c:pt idx="7">
                  <c:v>910.0</c:v>
                </c:pt>
                <c:pt idx="8">
                  <c:v>926.0</c:v>
                </c:pt>
                <c:pt idx="9">
                  <c:v>1025.0</c:v>
                </c:pt>
                <c:pt idx="10">
                  <c:v>1117.0</c:v>
                </c:pt>
                <c:pt idx="11">
                  <c:v>1232.0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115.0</c:v>
                </c:pt>
                <c:pt idx="1">
                  <c:v>171.0</c:v>
                </c:pt>
                <c:pt idx="2">
                  <c:v>363.0</c:v>
                </c:pt>
                <c:pt idx="3">
                  <c:v>560.0</c:v>
                </c:pt>
                <c:pt idx="4">
                  <c:v>737.0</c:v>
                </c:pt>
                <c:pt idx="5">
                  <c:v>811.0</c:v>
                </c:pt>
                <c:pt idx="6">
                  <c:v>916.0</c:v>
                </c:pt>
                <c:pt idx="7">
                  <c:v>1024.0</c:v>
                </c:pt>
                <c:pt idx="8">
                  <c:v>1040.0</c:v>
                </c:pt>
                <c:pt idx="9">
                  <c:v>1113.0</c:v>
                </c:pt>
                <c:pt idx="10">
                  <c:v>1188.0</c:v>
                </c:pt>
                <c:pt idx="11">
                  <c:v>1238.0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74.0</c:v>
                </c:pt>
                <c:pt idx="1">
                  <c:v>191.0</c:v>
                </c:pt>
                <c:pt idx="2">
                  <c:v>396.0</c:v>
                </c:pt>
                <c:pt idx="3">
                  <c:v>489.0</c:v>
                </c:pt>
                <c:pt idx="4">
                  <c:v>575.0</c:v>
                </c:pt>
                <c:pt idx="5">
                  <c:v>682.0</c:v>
                </c:pt>
                <c:pt idx="6">
                  <c:v>834.0</c:v>
                </c:pt>
                <c:pt idx="7">
                  <c:v>916.0</c:v>
                </c:pt>
                <c:pt idx="8">
                  <c:v>1018.0</c:v>
                </c:pt>
                <c:pt idx="9">
                  <c:v>1100.0</c:v>
                </c:pt>
                <c:pt idx="10">
                  <c:v>1134.0</c:v>
                </c:pt>
                <c:pt idx="11">
                  <c:v>1220.0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108.0</c:v>
                </c:pt>
                <c:pt idx="1">
                  <c:v>154.0</c:v>
                </c:pt>
                <c:pt idx="2">
                  <c:v>291.0</c:v>
                </c:pt>
                <c:pt idx="3">
                  <c:v>400.0</c:v>
                </c:pt>
                <c:pt idx="4">
                  <c:v>504.0</c:v>
                </c:pt>
                <c:pt idx="5">
                  <c:v>655.0</c:v>
                </c:pt>
                <c:pt idx="6">
                  <c:v>784.0</c:v>
                </c:pt>
                <c:pt idx="7">
                  <c:v>836.0</c:v>
                </c:pt>
                <c:pt idx="8">
                  <c:v>860.0</c:v>
                </c:pt>
                <c:pt idx="9">
                  <c:v>976.0</c:v>
                </c:pt>
                <c:pt idx="10">
                  <c:v>1089.0</c:v>
                </c:pt>
                <c:pt idx="11">
                  <c:v>1127.0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119.0</c:v>
                </c:pt>
                <c:pt idx="1">
                  <c:v>213.0</c:v>
                </c:pt>
                <c:pt idx="2">
                  <c:v>414.0</c:v>
                </c:pt>
                <c:pt idx="3">
                  <c:v>504.0</c:v>
                </c:pt>
                <c:pt idx="4">
                  <c:v>635.0</c:v>
                </c:pt>
                <c:pt idx="5">
                  <c:v>747.0</c:v>
                </c:pt>
                <c:pt idx="6">
                  <c:v>961.0</c:v>
                </c:pt>
                <c:pt idx="7">
                  <c:v>1151.0</c:v>
                </c:pt>
                <c:pt idx="8">
                  <c:v>1170.0</c:v>
                </c:pt>
                <c:pt idx="9">
                  <c:v>1277.0</c:v>
                </c:pt>
                <c:pt idx="10">
                  <c:v>1331.0</c:v>
                </c:pt>
                <c:pt idx="11">
                  <c:v>1397.0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107.0</c:v>
                </c:pt>
                <c:pt idx="1">
                  <c:v>199.0</c:v>
                </c:pt>
                <c:pt idx="2">
                  <c:v>271.0</c:v>
                </c:pt>
                <c:pt idx="3">
                  <c:v>362.0</c:v>
                </c:pt>
                <c:pt idx="4">
                  <c:v>504.0</c:v>
                </c:pt>
                <c:pt idx="5">
                  <c:v>566.0</c:v>
                </c:pt>
                <c:pt idx="6">
                  <c:v>652.0</c:v>
                </c:pt>
                <c:pt idx="7">
                  <c:v>660.0</c:v>
                </c:pt>
                <c:pt idx="8">
                  <c:v>667.0</c:v>
                </c:pt>
                <c:pt idx="9">
                  <c:v>764.0</c:v>
                </c:pt>
                <c:pt idx="10">
                  <c:v>851.0</c:v>
                </c:pt>
                <c:pt idx="11">
                  <c:v>903.0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32.0</c:v>
                </c:pt>
                <c:pt idx="1">
                  <c:v>84.0</c:v>
                </c:pt>
                <c:pt idx="2">
                  <c:v>197.0</c:v>
                </c:pt>
                <c:pt idx="3">
                  <c:v>304.0</c:v>
                </c:pt>
                <c:pt idx="4">
                  <c:v>411.0</c:v>
                </c:pt>
                <c:pt idx="5">
                  <c:v>489.0</c:v>
                </c:pt>
                <c:pt idx="6">
                  <c:v>588.0</c:v>
                </c:pt>
                <c:pt idx="7">
                  <c:v>633.0</c:v>
                </c:pt>
                <c:pt idx="8">
                  <c:v>636.0</c:v>
                </c:pt>
                <c:pt idx="9">
                  <c:v>767.0</c:v>
                </c:pt>
                <c:pt idx="10">
                  <c:v>897.0</c:v>
                </c:pt>
                <c:pt idx="11">
                  <c:v>1045.0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120.0</c:v>
                </c:pt>
                <c:pt idx="1">
                  <c:v>210.0</c:v>
                </c:pt>
                <c:pt idx="2">
                  <c:v>280.0</c:v>
                </c:pt>
                <c:pt idx="3">
                  <c:v>389.0</c:v>
                </c:pt>
                <c:pt idx="4">
                  <c:v>522.0</c:v>
                </c:pt>
                <c:pt idx="5">
                  <c:v>627.0</c:v>
                </c:pt>
                <c:pt idx="6">
                  <c:v>770.0</c:v>
                </c:pt>
                <c:pt idx="7">
                  <c:v>850.0</c:v>
                </c:pt>
                <c:pt idx="8">
                  <c:v>862.0</c:v>
                </c:pt>
                <c:pt idx="9">
                  <c:v>955.0</c:v>
                </c:pt>
                <c:pt idx="10">
                  <c:v>1048.0</c:v>
                </c:pt>
                <c:pt idx="11">
                  <c:v>1209.0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61.0</c:v>
                </c:pt>
                <c:pt idx="1">
                  <c:v>198.0</c:v>
                </c:pt>
                <c:pt idx="2">
                  <c:v>333.0</c:v>
                </c:pt>
                <c:pt idx="3">
                  <c:v>377.0</c:v>
                </c:pt>
                <c:pt idx="4">
                  <c:v>478.0</c:v>
                </c:pt>
                <c:pt idx="5">
                  <c:v>545.0</c:v>
                </c:pt>
                <c:pt idx="6">
                  <c:v>609.0</c:v>
                </c:pt>
                <c:pt idx="7">
                  <c:v>810.0</c:v>
                </c:pt>
                <c:pt idx="8">
                  <c:v>860.0</c:v>
                </c:pt>
                <c:pt idx="9">
                  <c:v>967.0</c:v>
                </c:pt>
                <c:pt idx="10">
                  <c:v>1020.0</c:v>
                </c:pt>
                <c:pt idx="11">
                  <c:v>1063.0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121.0</c:v>
                </c:pt>
                <c:pt idx="1">
                  <c:v>255.0</c:v>
                </c:pt>
                <c:pt idx="2">
                  <c:v>423.0</c:v>
                </c:pt>
                <c:pt idx="3">
                  <c:v>550.0</c:v>
                </c:pt>
                <c:pt idx="4">
                  <c:v>597.0</c:v>
                </c:pt>
                <c:pt idx="5">
                  <c:v>716.0</c:v>
                </c:pt>
                <c:pt idx="6">
                  <c:v>831.0</c:v>
                </c:pt>
                <c:pt idx="7">
                  <c:v>918.0</c:v>
                </c:pt>
                <c:pt idx="8">
                  <c:v>961.0</c:v>
                </c:pt>
                <c:pt idx="9">
                  <c:v>1010.0</c:v>
                </c:pt>
                <c:pt idx="10">
                  <c:v>1143.0</c:v>
                </c:pt>
                <c:pt idx="11">
                  <c:v>1226.0</c:v>
                </c:pt>
              </c:numCache>
            </c:numRef>
          </c:val>
          <c:smooth val="0"/>
        </c:ser>
        <c:ser>
          <c:idx val="12"/>
          <c:order val="12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19.0</c:v>
                </c:pt>
                <c:pt idx="1">
                  <c:v>133.0</c:v>
                </c:pt>
                <c:pt idx="2">
                  <c:v>267.0</c:v>
                </c:pt>
                <c:pt idx="3">
                  <c:v>470.0</c:v>
                </c:pt>
                <c:pt idx="4">
                  <c:v>573.0</c:v>
                </c:pt>
                <c:pt idx="5">
                  <c:v>690.0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2789464"/>
        <c:axId val="-2049225752"/>
      </c:lineChart>
      <c:catAx>
        <c:axId val="-205278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49225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922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0.0122222222222222"/>
              <c:y val="0.44517184942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2789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959150772820064"/>
          <c:y val="0.927486002726482"/>
          <c:w val="0.641254709827938"/>
          <c:h val="0.0672016617512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to 13 year Period of Record  from Water Year 2004 to thru March 2017</a:t>
            </a:r>
          </a:p>
        </c:rich>
      </c:tx>
      <c:layout>
        <c:manualLayout>
          <c:xMode val="edge"/>
          <c:yMode val="edge"/>
          <c:x val="0.254074074074074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4361820199778"/>
          <c:y val="0.122349102773246"/>
          <c:w val="0.851276359600444"/>
          <c:h val="0.6721044045677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Summary'!$H$220:$H$231</c:f>
              <c:numCache>
                <c:formatCode>0.0</c:formatCode>
                <c:ptCount val="12"/>
                <c:pt idx="0">
                  <c:v>66.2142857142857</c:v>
                </c:pt>
                <c:pt idx="1">
                  <c:v>96.07142857142857</c:v>
                </c:pt>
                <c:pt idx="2">
                  <c:v>130.8571428571429</c:v>
                </c:pt>
                <c:pt idx="3">
                  <c:v>117.5</c:v>
                </c:pt>
                <c:pt idx="4">
                  <c:v>111.0714285714286</c:v>
                </c:pt>
                <c:pt idx="5">
                  <c:v>105.2142857142857</c:v>
                </c:pt>
                <c:pt idx="6">
                  <c:v>123.8461538461538</c:v>
                </c:pt>
                <c:pt idx="7">
                  <c:v>72.23076923076923</c:v>
                </c:pt>
                <c:pt idx="8">
                  <c:v>5.25</c:v>
                </c:pt>
                <c:pt idx="9">
                  <c:v>0.0</c:v>
                </c:pt>
                <c:pt idx="10">
                  <c:v>0.0</c:v>
                </c:pt>
                <c:pt idx="11">
                  <c:v>12.63636363636364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Summary'!$I$220:$I$231</c:f>
              <c:numCache>
                <c:formatCode>0.0</c:formatCode>
                <c:ptCount val="12"/>
                <c:pt idx="0">
                  <c:v>28.64285714285714</c:v>
                </c:pt>
                <c:pt idx="1">
                  <c:v>1.428571428571429</c:v>
                </c:pt>
                <c:pt idx="2">
                  <c:v>1.142857142857143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0.307692307692308</c:v>
                </c:pt>
                <c:pt idx="7">
                  <c:v>7.538461538461538</c:v>
                </c:pt>
                <c:pt idx="8">
                  <c:v>25.33333333333333</c:v>
                </c:pt>
                <c:pt idx="9">
                  <c:v>96.5</c:v>
                </c:pt>
                <c:pt idx="10">
                  <c:v>86.75</c:v>
                </c:pt>
                <c:pt idx="11">
                  <c:v>83.45454545454545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52376824"/>
        <c:axId val="-2049165640"/>
      </c:barChart>
      <c:catAx>
        <c:axId val="-205237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49165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4916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0.0122086905803441"/>
              <c:y val="0.4355628868813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2376824"/>
        <c:crosses val="autoZero"/>
        <c:crossBetween val="between"/>
        <c:minorUnit val="10.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6"/>
          <c:y val="0.934533551554828"/>
          <c:w val="0.106666666666667"/>
          <c:h val="0.0376432078559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890.0</c:v>
                </c:pt>
                <c:pt idx="1">
                  <c:v>833.0</c:v>
                </c:pt>
                <c:pt idx="2">
                  <c:v>910.0</c:v>
                </c:pt>
                <c:pt idx="3">
                  <c:v>1024.0</c:v>
                </c:pt>
                <c:pt idx="4">
                  <c:v>916.0</c:v>
                </c:pt>
                <c:pt idx="5">
                  <c:v>836.0</c:v>
                </c:pt>
                <c:pt idx="6">
                  <c:v>1151.0</c:v>
                </c:pt>
                <c:pt idx="7">
                  <c:v>660.0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84791.688</c:v>
                </c:pt>
                <c:pt idx="1">
                  <c:v>92289.6</c:v>
                </c:pt>
                <c:pt idx="2">
                  <c:v>86187.936</c:v>
                </c:pt>
                <c:pt idx="3">
                  <c:v>96612.552</c:v>
                </c:pt>
                <c:pt idx="4">
                  <c:v>96953.952</c:v>
                </c:pt>
                <c:pt idx="5">
                  <c:v>90740.47199999997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8062088"/>
        <c:axId val="-2049923896"/>
      </c:scatterChart>
      <c:valAx>
        <c:axId val="-204806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2049923896"/>
        <c:crosses val="autoZero"/>
        <c:crossBetween val="midCat"/>
      </c:valAx>
      <c:valAx>
        <c:axId val="-2049923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-2048062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9"/>
          <c:y val="0.04645218827814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98940614702257"/>
          <c:y val="0.0269192714547045"/>
          <c:w val="0.780490901655419"/>
          <c:h val="0.924491529467907"/>
        </c:manualLayout>
      </c:layout>
      <c:lineChart>
        <c:grouping val="standard"/>
        <c:varyColors val="0"/>
        <c:ser>
          <c:idx val="1"/>
          <c:order val="0"/>
          <c:tx>
            <c:strRef>
              <c:f>'Cum Winter Storms'!$E$22</c:f>
              <c:strCache>
                <c:ptCount val="1"/>
                <c:pt idx="0">
                  <c:v>2003/2004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11.0</c:v>
                </c:pt>
                <c:pt idx="4">
                  <c:v>13.0</c:v>
                </c:pt>
                <c:pt idx="5">
                  <c:v>17.0</c:v>
                </c:pt>
                <c:pt idx="6">
                  <c:v>18.0</c:v>
                </c:pt>
                <c:pt idx="7">
                  <c:v>22.0</c:v>
                </c:pt>
                <c:pt idx="8">
                  <c:v>23.0</c:v>
                </c:pt>
                <c:pt idx="9">
                  <c:v>23.0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'Cum Winter Storms'!$F$22</c:f>
              <c:strCache>
                <c:ptCount val="1"/>
                <c:pt idx="0">
                  <c:v>2004/2005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7.0</c:v>
                </c:pt>
                <c:pt idx="4">
                  <c:v>10.0</c:v>
                </c:pt>
                <c:pt idx="5">
                  <c:v>13.0</c:v>
                </c:pt>
                <c:pt idx="6">
                  <c:v>16.0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'Cum Winter Storms'!$G$22</c:f>
              <c:strCache>
                <c:ptCount val="1"/>
                <c:pt idx="0">
                  <c:v>2005/2006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6.0</c:v>
                </c:pt>
                <c:pt idx="3">
                  <c:v>10.0</c:v>
                </c:pt>
                <c:pt idx="4">
                  <c:v>15.0</c:v>
                </c:pt>
                <c:pt idx="5">
                  <c:v>16.0</c:v>
                </c:pt>
                <c:pt idx="6">
                  <c:v>21.0</c:v>
                </c:pt>
                <c:pt idx="7">
                  <c:v>24.0</c:v>
                </c:pt>
                <c:pt idx="8">
                  <c:v>26.0</c:v>
                </c:pt>
                <c:pt idx="9">
                  <c:v>26.0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'Cum Winter Storms'!$H$22</c:f>
              <c:strCache>
                <c:ptCount val="1"/>
                <c:pt idx="0">
                  <c:v>2006/2007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8.0</c:v>
                </c:pt>
                <c:pt idx="3">
                  <c:v>10.0</c:v>
                </c:pt>
                <c:pt idx="4">
                  <c:v>12.0</c:v>
                </c:pt>
                <c:pt idx="5">
                  <c:v>16.0</c:v>
                </c:pt>
                <c:pt idx="6">
                  <c:v>19.0</c:v>
                </c:pt>
                <c:pt idx="7">
                  <c:v>24.0</c:v>
                </c:pt>
                <c:pt idx="8">
                  <c:v>27.0</c:v>
                </c:pt>
                <c:pt idx="9">
                  <c:v>27.0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'Cum Winter Storms'!$I$22</c:f>
              <c:strCache>
                <c:ptCount val="1"/>
                <c:pt idx="0">
                  <c:v>2007/2008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10.0</c:v>
                </c:pt>
                <c:pt idx="4">
                  <c:v>15.0</c:v>
                </c:pt>
                <c:pt idx="5">
                  <c:v>20.0</c:v>
                </c:pt>
                <c:pt idx="6">
                  <c:v>21.0</c:v>
                </c:pt>
                <c:pt idx="7">
                  <c:v>24.0</c:v>
                </c:pt>
                <c:pt idx="8">
                  <c:v>29.0</c:v>
                </c:pt>
                <c:pt idx="9">
                  <c:v>30.0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9.0</c:v>
                </c:pt>
                <c:pt idx="4">
                  <c:v>12.0</c:v>
                </c:pt>
                <c:pt idx="5">
                  <c:v>14.0</c:v>
                </c:pt>
                <c:pt idx="6">
                  <c:v>18.0</c:v>
                </c:pt>
                <c:pt idx="7">
                  <c:v>22.0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'Cum Winter Storms'!$K$22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7.0</c:v>
                </c:pt>
                <c:pt idx="4">
                  <c:v>10.0</c:v>
                </c:pt>
                <c:pt idx="5">
                  <c:v>12.0</c:v>
                </c:pt>
                <c:pt idx="6">
                  <c:v>17.0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14.0</c:v>
                </c:pt>
                <c:pt idx="5">
                  <c:v>18.0</c:v>
                </c:pt>
                <c:pt idx="6">
                  <c:v>22.0</c:v>
                </c:pt>
                <c:pt idx="7">
                  <c:v>28.0</c:v>
                </c:pt>
                <c:pt idx="8">
                  <c:v>33.0</c:v>
                </c:pt>
                <c:pt idx="9">
                  <c:v>34.0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'Cum Winter Storms'!$M$22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1.0</c:v>
                </c:pt>
                <c:pt idx="1">
                  <c:v>4.0</c:v>
                </c:pt>
                <c:pt idx="2">
                  <c:v>9.0</c:v>
                </c:pt>
                <c:pt idx="3">
                  <c:v>11.0</c:v>
                </c:pt>
                <c:pt idx="4">
                  <c:v>14.0</c:v>
                </c:pt>
                <c:pt idx="5">
                  <c:v>19.0</c:v>
                </c:pt>
                <c:pt idx="6">
                  <c:v>21.0</c:v>
                </c:pt>
                <c:pt idx="7">
                  <c:v>24.0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'Cum Winter Storms'!$N$22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8.0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22.0</c:v>
                </c:pt>
                <c:pt idx="9">
                  <c:v>22.0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'Cum Winter Storms'!$O$22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16.0</c:v>
                </c:pt>
                <c:pt idx="6">
                  <c:v>20.0</c:v>
                </c:pt>
                <c:pt idx="7">
                  <c:v>24.0</c:v>
                </c:pt>
                <c:pt idx="8">
                  <c:v>26.0</c:v>
                </c:pt>
                <c:pt idx="9">
                  <c:v>26.0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'Cum Winter Storms'!$P$22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5.0</c:v>
                </c:pt>
                <c:pt idx="4">
                  <c:v>6.0</c:v>
                </c:pt>
                <c:pt idx="5">
                  <c:v>9.0</c:v>
                </c:pt>
                <c:pt idx="6">
                  <c:v>11.0</c:v>
                </c:pt>
                <c:pt idx="7">
                  <c:v>13.0</c:v>
                </c:pt>
                <c:pt idx="8">
                  <c:v>18.0</c:v>
                </c:pt>
                <c:pt idx="9">
                  <c:v>18.0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12.0</c:v>
                </c:pt>
                <c:pt idx="5">
                  <c:v>14.0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24.0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7.0</c:v>
                </c:pt>
                <c:pt idx="4">
                  <c:v>12.0</c:v>
                </c:pt>
                <c:pt idx="5">
                  <c:v>17.0</c:v>
                </c:pt>
                <c:pt idx="6">
                  <c:v>22.0</c:v>
                </c:pt>
              </c:numCache>
            </c:numRef>
          </c:val>
          <c:smooth val="0"/>
        </c:ser>
        <c:ser>
          <c:idx val="0"/>
          <c:order val="14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0.166666666666667</c:v>
                </c:pt>
                <c:pt idx="1">
                  <c:v>2.0</c:v>
                </c:pt>
                <c:pt idx="2">
                  <c:v>5.083333333333333</c:v>
                </c:pt>
                <c:pt idx="3">
                  <c:v>8.833333333333333</c:v>
                </c:pt>
                <c:pt idx="4">
                  <c:v>12.08333333333333</c:v>
                </c:pt>
                <c:pt idx="5">
                  <c:v>15.41666666666667</c:v>
                </c:pt>
                <c:pt idx="6">
                  <c:v>18.5</c:v>
                </c:pt>
                <c:pt idx="7">
                  <c:v>22.41666666666667</c:v>
                </c:pt>
                <c:pt idx="8">
                  <c:v>24.66666666666667</c:v>
                </c:pt>
                <c:pt idx="9">
                  <c:v>24.91666666666667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3560760"/>
        <c:axId val="-2084433576"/>
      </c:lineChart>
      <c:catAx>
        <c:axId val="-2083560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084433576"/>
        <c:crosses val="autoZero"/>
        <c:auto val="1"/>
        <c:lblAlgn val="ctr"/>
        <c:lblOffset val="100"/>
        <c:noMultiLvlLbl val="0"/>
      </c:catAx>
      <c:valAx>
        <c:axId val="-20844335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0.011725032748732"/>
              <c:y val="0.1978874352635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083560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9"/>
          <c:y val="0.046452188278145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10986506893374"/>
          <c:y val="0.0228788674143005"/>
          <c:w val="0.780490901655419"/>
          <c:h val="0.924491529467907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175875491230979"/>
                  <c:y val="-0.0282752450388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219844364038724"/>
                  <c:y val="-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90531782166895"/>
                  <c:y val="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61219200295065"/>
                  <c:y val="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90531782166895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205188073102809"/>
                  <c:y val="0.02019660359919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205188073102809"/>
                  <c:y val="0.02221626395911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17587549123098"/>
                  <c:y val="0.0242359243190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205188073102808"/>
                  <c:y val="0.02019660359919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0.166666666666667</c:v>
                </c:pt>
                <c:pt idx="1">
                  <c:v>2.0</c:v>
                </c:pt>
                <c:pt idx="2">
                  <c:v>5.083333333333333</c:v>
                </c:pt>
                <c:pt idx="3">
                  <c:v>8.833333333333333</c:v>
                </c:pt>
                <c:pt idx="4">
                  <c:v>12.08333333333333</c:v>
                </c:pt>
                <c:pt idx="5">
                  <c:v>15.41666666666667</c:v>
                </c:pt>
                <c:pt idx="6">
                  <c:v>18.5</c:v>
                </c:pt>
                <c:pt idx="7">
                  <c:v>22.41666666666667</c:v>
                </c:pt>
                <c:pt idx="8">
                  <c:v>24.66666666666667</c:v>
                </c:pt>
                <c:pt idx="9">
                  <c:v>24.91666666666667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4656290935915"/>
                  <c:y val="0.0100983017995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3190661842323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190531782166895"/>
                  <c:y val="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17587549123098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17587549123098"/>
                  <c:y val="0.02221626395911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175875491230978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5.0</c:v>
                </c:pt>
                <c:pt idx="3">
                  <c:v>9.0</c:v>
                </c:pt>
                <c:pt idx="4">
                  <c:v>14.0</c:v>
                </c:pt>
                <c:pt idx="5">
                  <c:v>18.0</c:v>
                </c:pt>
                <c:pt idx="6">
                  <c:v>22.0</c:v>
                </c:pt>
                <c:pt idx="7">
                  <c:v>28.0</c:v>
                </c:pt>
                <c:pt idx="8">
                  <c:v>33.0</c:v>
                </c:pt>
                <c:pt idx="9">
                  <c:v>34.0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190531782166895"/>
                  <c:y val="-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586251637436598"/>
                  <c:y val="0.0100983017995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014656290935915"/>
                  <c:y val="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1465629093591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11725032748732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131906618423235"/>
                  <c:y val="0.0121179621595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0190531782166895"/>
                  <c:y val="0.0181769432392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0219844364038724"/>
                  <c:y val="-0.016157282879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190531782166893"/>
                  <c:y val="-0.0141376225194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5.0</c:v>
                </c:pt>
                <c:pt idx="4">
                  <c:v>6.0</c:v>
                </c:pt>
                <c:pt idx="5">
                  <c:v>9.0</c:v>
                </c:pt>
                <c:pt idx="6">
                  <c:v>11.0</c:v>
                </c:pt>
                <c:pt idx="7">
                  <c:v>13.0</c:v>
                </c:pt>
                <c:pt idx="8">
                  <c:v>18.0</c:v>
                </c:pt>
                <c:pt idx="9">
                  <c:v>18.0</c:v>
                </c:pt>
              </c:numCache>
            </c:numRef>
          </c:val>
          <c:smooth val="0"/>
        </c:ser>
        <c:ser>
          <c:idx val="1"/>
          <c:order val="3"/>
          <c:tx>
            <c:v>2016/2017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Storms'!$R$23:$R$32</c:f>
              <c:numCache>
                <c:formatCode>0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  <c:pt idx="3">
                  <c:v>7.0</c:v>
                </c:pt>
                <c:pt idx="4">
                  <c:v>12.0</c:v>
                </c:pt>
                <c:pt idx="5">
                  <c:v>17.0</c:v>
                </c:pt>
                <c:pt idx="6">
                  <c:v>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643880"/>
        <c:axId val="-2131408840"/>
      </c:lineChart>
      <c:catAx>
        <c:axId val="-2131643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-2131408840"/>
        <c:crosses val="autoZero"/>
        <c:auto val="1"/>
        <c:lblAlgn val="ctr"/>
        <c:lblOffset val="100"/>
        <c:noMultiLvlLbl val="0"/>
      </c:catAx>
      <c:valAx>
        <c:axId val="-2131408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0.011725032748732"/>
              <c:y val="0.1978874352635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31643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5" right="0.75" top="1" bottom="1" header="0.5" footer="0.5"/>
  <pageSetup orientation="landscape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9417" cy="5832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85"/>
  <sheetViews>
    <sheetView topLeftCell="A203" workbookViewId="0">
      <selection activeCell="I226" sqref="I226"/>
    </sheetView>
  </sheetViews>
  <sheetFormatPr baseColWidth="10" defaultColWidth="8.83203125" defaultRowHeight="12" x14ac:dyDescent="0"/>
  <cols>
    <col min="1" max="1" width="14.6640625" customWidth="1"/>
    <col min="2" max="3" width="14.6640625" style="3" customWidth="1"/>
    <col min="4" max="6" width="16.6640625" customWidth="1"/>
    <col min="7" max="7" width="16.6640625" style="10" customWidth="1"/>
    <col min="8" max="9" width="16.6640625" customWidth="1"/>
    <col min="10" max="10" width="8.83203125" style="30"/>
    <col min="11" max="11" width="11" customWidth="1"/>
  </cols>
  <sheetData>
    <row r="1" spans="1:9" ht="15">
      <c r="A1" s="6" t="s">
        <v>23</v>
      </c>
    </row>
    <row r="2" spans="1:9">
      <c r="A2" s="4" t="s">
        <v>60</v>
      </c>
    </row>
    <row r="3" spans="1:9">
      <c r="A3" s="4" t="s">
        <v>63</v>
      </c>
    </row>
    <row r="4" spans="1:9">
      <c r="B4" s="4"/>
    </row>
    <row r="5" spans="1:9" ht="13" thickBot="1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>
      <c r="A14" s="8">
        <v>2004</v>
      </c>
      <c r="B14" s="8" t="s">
        <v>56</v>
      </c>
      <c r="C14" s="3" t="s">
        <v>11</v>
      </c>
      <c r="D14" s="9">
        <v>0</v>
      </c>
      <c r="E14" s="146" t="s">
        <v>58</v>
      </c>
      <c r="F14" s="146"/>
      <c r="G14" s="146"/>
      <c r="H14" s="146"/>
      <c r="I14" s="146"/>
    </row>
    <row r="15" spans="1:9">
      <c r="A15" s="8">
        <v>2004</v>
      </c>
      <c r="B15" s="29" t="s">
        <v>55</v>
      </c>
      <c r="C15" s="3" t="s">
        <v>20</v>
      </c>
      <c r="D15" s="9">
        <v>0</v>
      </c>
      <c r="E15" s="146"/>
      <c r="F15" s="146"/>
      <c r="G15" s="146"/>
      <c r="H15" s="146"/>
      <c r="I15" s="146"/>
    </row>
    <row r="16" spans="1:9">
      <c r="A16" s="8">
        <v>2004</v>
      </c>
      <c r="B16" s="29" t="s">
        <v>55</v>
      </c>
      <c r="C16" s="3" t="s">
        <v>21</v>
      </c>
      <c r="D16" s="9">
        <v>0</v>
      </c>
      <c r="E16" s="146"/>
      <c r="F16" s="146"/>
      <c r="G16" s="146"/>
      <c r="H16" s="146"/>
      <c r="I16" s="146"/>
    </row>
    <row r="17" spans="1:10">
      <c r="A17" s="8">
        <v>2004</v>
      </c>
      <c r="B17" s="29" t="s">
        <v>55</v>
      </c>
      <c r="C17" s="3" t="s">
        <v>22</v>
      </c>
      <c r="D17" s="2">
        <v>0</v>
      </c>
      <c r="E17" s="147"/>
      <c r="F17" s="147"/>
      <c r="G17" s="147"/>
      <c r="H17" s="147"/>
      <c r="I17" s="147"/>
    </row>
    <row r="18" spans="1:10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" thickBot="1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>
      <c r="A35" s="8"/>
      <c r="B35" s="8"/>
      <c r="I35" s="10"/>
    </row>
    <row r="36" spans="1:10" ht="13" thickBot="1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>
      <c r="A50" s="8"/>
      <c r="B50" s="8"/>
      <c r="I50" s="10"/>
    </row>
    <row r="51" spans="1:10" ht="13" thickBot="1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>
      <c r="A65" s="8"/>
      <c r="B65" s="8"/>
      <c r="I65" s="10"/>
    </row>
    <row r="66" spans="1:10" ht="13" thickBot="1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>
      <c r="A80" s="8"/>
      <c r="B80" s="8"/>
    </row>
    <row r="81" spans="1:10" ht="13" thickBot="1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>
      <c r="A95" s="8"/>
      <c r="B95" s="8"/>
    </row>
    <row r="96" spans="1:10" ht="13" thickBot="1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" thickBot="1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" thickBot="1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" thickBot="1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5"/>
    </row>
    <row r="145" spans="1:10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>
      <c r="G155"/>
    </row>
    <row r="156" spans="1:10" ht="13" thickBot="1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>
      <c r="A157" s="92">
        <v>2014</v>
      </c>
      <c r="B157" s="92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4"/>
    </row>
    <row r="158" spans="1:10">
      <c r="A158" s="92">
        <v>2014</v>
      </c>
      <c r="B158" s="92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4"/>
    </row>
    <row r="159" spans="1:10">
      <c r="A159" s="92">
        <v>2014</v>
      </c>
      <c r="B159" s="92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4"/>
    </row>
    <row r="160" spans="1:10">
      <c r="A160" s="92">
        <v>2014</v>
      </c>
      <c r="B160" s="92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4"/>
    </row>
    <row r="161" spans="1:10">
      <c r="A161" s="92">
        <v>2014</v>
      </c>
      <c r="B161" s="92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4"/>
    </row>
    <row r="162" spans="1:10">
      <c r="A162" s="92">
        <v>2014</v>
      </c>
      <c r="B162" s="92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4"/>
    </row>
    <row r="163" spans="1:10">
      <c r="A163" s="92">
        <v>2014</v>
      </c>
      <c r="B163" s="92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4"/>
    </row>
    <row r="164" spans="1:10">
      <c r="A164" s="92">
        <v>2014</v>
      </c>
      <c r="B164" s="92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4"/>
    </row>
    <row r="165" spans="1:10">
      <c r="A165" s="92">
        <v>2014</v>
      </c>
      <c r="B165" s="92" t="s">
        <v>104</v>
      </c>
      <c r="C165" s="3" t="s">
        <v>11</v>
      </c>
      <c r="D165" s="98">
        <v>0</v>
      </c>
      <c r="E165" s="98">
        <v>3</v>
      </c>
      <c r="F165" s="98">
        <v>12</v>
      </c>
      <c r="G165" s="98">
        <f>+G164+F165</f>
        <v>862</v>
      </c>
      <c r="H165" s="98">
        <v>0</v>
      </c>
      <c r="I165" s="98">
        <v>12</v>
      </c>
      <c r="J165" s="104"/>
    </row>
    <row r="166" spans="1:10">
      <c r="A166" s="92">
        <v>2014</v>
      </c>
      <c r="B166" s="29" t="s">
        <v>55</v>
      </c>
      <c r="C166" s="3" t="s">
        <v>20</v>
      </c>
      <c r="D166" s="98">
        <v>0</v>
      </c>
      <c r="E166" s="98">
        <v>15</v>
      </c>
      <c r="F166" s="10">
        <v>93</v>
      </c>
      <c r="G166" s="98">
        <f>+G165+F166</f>
        <v>955</v>
      </c>
      <c r="H166" s="98">
        <v>0</v>
      </c>
      <c r="I166" s="98">
        <v>93</v>
      </c>
      <c r="J166" s="104"/>
    </row>
    <row r="167" spans="1:10">
      <c r="A167" s="92">
        <v>2014</v>
      </c>
      <c r="B167" s="29" t="s">
        <v>55</v>
      </c>
      <c r="C167" s="3" t="s">
        <v>21</v>
      </c>
      <c r="D167" s="98">
        <v>0</v>
      </c>
      <c r="E167" s="98">
        <v>15</v>
      </c>
      <c r="F167" s="10">
        <v>93</v>
      </c>
      <c r="G167" s="103">
        <v>1048</v>
      </c>
      <c r="H167" s="103">
        <v>0</v>
      </c>
      <c r="I167" s="103">
        <v>93</v>
      </c>
      <c r="J167" s="104"/>
    </row>
    <row r="168" spans="1:10">
      <c r="A168" s="92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>
      <c r="G170"/>
    </row>
    <row r="171" spans="1:10" ht="13" thickBot="1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>
      <c r="A172" s="105">
        <v>2015</v>
      </c>
      <c r="B172" s="105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>
      <c r="A173" s="105">
        <v>2015</v>
      </c>
      <c r="B173" s="105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>
      <c r="A174" s="105">
        <v>2015</v>
      </c>
      <c r="B174" s="105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>
      <c r="A175" s="105">
        <v>2015</v>
      </c>
      <c r="B175" s="105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>
      <c r="A176" s="105">
        <v>2015</v>
      </c>
      <c r="B176" s="105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>
      <c r="A177" s="105">
        <v>2015</v>
      </c>
      <c r="B177" s="105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>
      <c r="A178" s="105">
        <v>2015</v>
      </c>
      <c r="B178" s="105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>
      <c r="A179" s="105">
        <v>2015</v>
      </c>
      <c r="B179" s="105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>
      <c r="A180" s="105">
        <v>2015</v>
      </c>
      <c r="B180" s="105" t="s">
        <v>105</v>
      </c>
      <c r="C180" s="3" t="s">
        <v>11</v>
      </c>
      <c r="D180" s="103">
        <v>0</v>
      </c>
      <c r="E180" s="103">
        <v>5</v>
      </c>
      <c r="F180" s="103">
        <v>50</v>
      </c>
      <c r="G180" s="103">
        <v>860</v>
      </c>
      <c r="H180" s="103">
        <v>0</v>
      </c>
      <c r="I180" s="103">
        <v>50</v>
      </c>
    </row>
    <row r="181" spans="1:9">
      <c r="A181" s="105">
        <v>2015</v>
      </c>
      <c r="B181" s="29" t="s">
        <v>55</v>
      </c>
      <c r="C181" s="3" t="s">
        <v>20</v>
      </c>
      <c r="D181" s="103">
        <v>0</v>
      </c>
      <c r="E181" s="103">
        <v>18</v>
      </c>
      <c r="F181" s="103">
        <v>107</v>
      </c>
      <c r="G181" s="103">
        <v>967</v>
      </c>
      <c r="H181" s="103">
        <v>0</v>
      </c>
      <c r="I181" s="103">
        <v>107</v>
      </c>
    </row>
    <row r="182" spans="1:9">
      <c r="A182" s="105">
        <v>2015</v>
      </c>
      <c r="B182" s="29" t="s">
        <v>55</v>
      </c>
      <c r="C182" s="3" t="s">
        <v>21</v>
      </c>
      <c r="D182" s="103">
        <v>0</v>
      </c>
      <c r="E182" s="103">
        <v>14</v>
      </c>
      <c r="F182" s="103">
        <v>53</v>
      </c>
      <c r="G182" s="103">
        <v>1020</v>
      </c>
      <c r="H182" s="103">
        <v>0</v>
      </c>
      <c r="I182" s="103">
        <v>53</v>
      </c>
    </row>
    <row r="183" spans="1:9">
      <c r="A183" s="105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9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>
      <c r="G185"/>
    </row>
    <row r="186" spans="1:9" ht="13" thickBot="1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9">
      <c r="A187" s="117">
        <v>2016</v>
      </c>
      <c r="B187" s="117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</row>
    <row r="188" spans="1:9">
      <c r="A188" s="117">
        <v>2016</v>
      </c>
      <c r="B188" s="117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134</v>
      </c>
      <c r="I188" s="10">
        <v>0</v>
      </c>
    </row>
    <row r="189" spans="1:9">
      <c r="A189" s="117">
        <v>2016</v>
      </c>
      <c r="B189" s="117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163</v>
      </c>
      <c r="I189" s="10">
        <v>0</v>
      </c>
    </row>
    <row r="190" spans="1:9">
      <c r="A190" s="117">
        <v>2016</v>
      </c>
      <c r="B190" s="117" t="s">
        <v>112</v>
      </c>
      <c r="C190" s="3" t="s">
        <v>6</v>
      </c>
      <c r="D190">
        <v>3</v>
      </c>
      <c r="E190">
        <v>15</v>
      </c>
      <c r="F190">
        <v>127</v>
      </c>
      <c r="G190" s="10">
        <v>550</v>
      </c>
      <c r="H190" s="10">
        <v>127</v>
      </c>
      <c r="I190" s="10">
        <v>0</v>
      </c>
    </row>
    <row r="191" spans="1:9">
      <c r="A191" s="117">
        <v>2016</v>
      </c>
      <c r="B191" s="117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47</v>
      </c>
      <c r="I191" s="10">
        <v>0</v>
      </c>
    </row>
    <row r="192" spans="1:9">
      <c r="A192" s="117">
        <v>2016</v>
      </c>
      <c r="B192" s="117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119</v>
      </c>
      <c r="I192" s="10">
        <v>0</v>
      </c>
    </row>
    <row r="193" spans="1:11">
      <c r="A193" s="117">
        <v>2016</v>
      </c>
      <c r="B193" s="117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115</v>
      </c>
      <c r="I193" s="10">
        <v>0</v>
      </c>
    </row>
    <row r="194" spans="1:11">
      <c r="A194" s="117">
        <v>2016</v>
      </c>
      <c r="B194" s="117" t="s">
        <v>112</v>
      </c>
      <c r="C194" s="3" t="s">
        <v>10</v>
      </c>
      <c r="D194" s="10">
        <v>3</v>
      </c>
      <c r="E194" s="10">
        <v>12</v>
      </c>
      <c r="F194" s="10">
        <v>87</v>
      </c>
      <c r="G194" s="10">
        <v>918</v>
      </c>
      <c r="H194" s="10">
        <v>67</v>
      </c>
      <c r="I194" s="10">
        <v>20</v>
      </c>
    </row>
    <row r="195" spans="1:11">
      <c r="A195" s="117">
        <v>2016</v>
      </c>
      <c r="B195" s="117" t="s">
        <v>112</v>
      </c>
      <c r="C195" s="3" t="s">
        <v>11</v>
      </c>
      <c r="D195" s="103">
        <v>0</v>
      </c>
      <c r="E195" s="103">
        <v>8</v>
      </c>
      <c r="F195" s="103">
        <v>43</v>
      </c>
      <c r="G195" s="103">
        <v>961</v>
      </c>
      <c r="H195" s="103">
        <v>20</v>
      </c>
      <c r="I195" s="103">
        <v>23</v>
      </c>
    </row>
    <row r="196" spans="1:11">
      <c r="A196" s="117">
        <v>2016</v>
      </c>
      <c r="B196" s="29" t="s">
        <v>55</v>
      </c>
      <c r="C196" s="3" t="s">
        <v>20</v>
      </c>
      <c r="D196" s="103">
        <v>0</v>
      </c>
      <c r="E196" s="103">
        <v>11</v>
      </c>
      <c r="F196" s="103">
        <v>49</v>
      </c>
      <c r="G196" s="103">
        <v>1010</v>
      </c>
      <c r="H196" s="103">
        <v>0</v>
      </c>
      <c r="I196" s="103">
        <v>49</v>
      </c>
    </row>
    <row r="197" spans="1:11">
      <c r="A197" s="117">
        <v>2016</v>
      </c>
      <c r="B197" s="29" t="s">
        <v>55</v>
      </c>
      <c r="C197" s="3" t="s">
        <v>21</v>
      </c>
      <c r="D197" s="103">
        <v>0</v>
      </c>
      <c r="E197" s="103">
        <v>19</v>
      </c>
      <c r="F197" s="103">
        <v>133</v>
      </c>
      <c r="G197" s="103">
        <v>1143</v>
      </c>
      <c r="H197" s="103">
        <v>0</v>
      </c>
      <c r="I197" s="103">
        <v>133</v>
      </c>
    </row>
    <row r="198" spans="1:11">
      <c r="A198" s="117">
        <v>2016</v>
      </c>
      <c r="B198" s="29" t="s">
        <v>55</v>
      </c>
      <c r="C198" s="3" t="s">
        <v>22</v>
      </c>
      <c r="D198" s="2">
        <v>1</v>
      </c>
      <c r="E198" s="2">
        <v>13</v>
      </c>
      <c r="F198" s="2">
        <v>78</v>
      </c>
      <c r="G198" s="33">
        <v>1226</v>
      </c>
      <c r="H198" s="2">
        <v>10</v>
      </c>
      <c r="I198" s="2">
        <v>68</v>
      </c>
      <c r="K198" s="2"/>
    </row>
    <row r="199" spans="1:11">
      <c r="C199" s="3" t="s">
        <v>18</v>
      </c>
      <c r="D199">
        <f>SUM(D187:D198)</f>
        <v>25</v>
      </c>
      <c r="E199">
        <f>SUM(E187:E198)</f>
        <v>164</v>
      </c>
      <c r="F199">
        <f>SUM(F187:F198)</f>
        <v>1216</v>
      </c>
      <c r="G199">
        <f>MAX(G187:G198)</f>
        <v>1226</v>
      </c>
      <c r="H199">
        <f>SUM(H187:H198)</f>
        <v>850</v>
      </c>
      <c r="I199">
        <f>SUM(I187:I198)</f>
        <v>366</v>
      </c>
    </row>
    <row r="200" spans="1:11">
      <c r="G200"/>
    </row>
    <row r="201" spans="1:11" ht="13" thickBot="1">
      <c r="A201" s="7" t="s">
        <v>24</v>
      </c>
      <c r="B201" s="7" t="s">
        <v>25</v>
      </c>
      <c r="C201" s="5" t="s">
        <v>1</v>
      </c>
      <c r="D201" s="5" t="s">
        <v>19</v>
      </c>
      <c r="E201" s="7" t="s">
        <v>2</v>
      </c>
      <c r="F201" s="5" t="s">
        <v>26</v>
      </c>
      <c r="G201" s="32" t="s">
        <v>57</v>
      </c>
      <c r="H201" s="5" t="s">
        <v>28</v>
      </c>
      <c r="I201" s="5" t="s">
        <v>27</v>
      </c>
    </row>
    <row r="202" spans="1:11">
      <c r="A202" s="140">
        <v>2017</v>
      </c>
      <c r="B202" s="140" t="s">
        <v>123</v>
      </c>
      <c r="C202" s="3" t="s">
        <v>3</v>
      </c>
      <c r="D202">
        <v>0</v>
      </c>
      <c r="E202">
        <v>7</v>
      </c>
      <c r="F202">
        <v>19</v>
      </c>
      <c r="G202" s="10">
        <v>19</v>
      </c>
      <c r="H202" s="10">
        <v>9</v>
      </c>
      <c r="I202" s="10">
        <v>10</v>
      </c>
    </row>
    <row r="203" spans="1:11">
      <c r="A203" s="140">
        <v>2017</v>
      </c>
      <c r="B203" s="140" t="s">
        <v>123</v>
      </c>
      <c r="C203" s="3" t="s">
        <v>4</v>
      </c>
      <c r="D203">
        <v>3</v>
      </c>
      <c r="E203">
        <v>17</v>
      </c>
      <c r="F203">
        <v>114</v>
      </c>
      <c r="G203" s="10">
        <v>133</v>
      </c>
      <c r="H203" s="10">
        <v>114</v>
      </c>
      <c r="I203" s="10">
        <v>0</v>
      </c>
    </row>
    <row r="204" spans="1:11">
      <c r="A204" s="140">
        <v>2017</v>
      </c>
      <c r="B204" s="140" t="s">
        <v>123</v>
      </c>
      <c r="C204" s="3" t="s">
        <v>5</v>
      </c>
      <c r="D204">
        <v>4</v>
      </c>
      <c r="E204">
        <v>17</v>
      </c>
      <c r="F204">
        <v>134</v>
      </c>
      <c r="G204" s="10">
        <v>267</v>
      </c>
      <c r="H204" s="10">
        <v>134</v>
      </c>
      <c r="I204" s="10">
        <v>0</v>
      </c>
    </row>
    <row r="205" spans="1:11">
      <c r="A205" s="140">
        <v>2017</v>
      </c>
      <c r="B205" s="140" t="s">
        <v>123</v>
      </c>
      <c r="C205" s="3" t="s">
        <v>6</v>
      </c>
      <c r="D205">
        <v>5</v>
      </c>
      <c r="E205">
        <v>22</v>
      </c>
      <c r="F205">
        <v>203</v>
      </c>
      <c r="G205" s="10">
        <v>470</v>
      </c>
      <c r="H205" s="10">
        <v>203</v>
      </c>
      <c r="I205" s="10">
        <v>0</v>
      </c>
    </row>
    <row r="206" spans="1:11">
      <c r="A206" s="140">
        <v>2017</v>
      </c>
      <c r="B206" s="140" t="s">
        <v>123</v>
      </c>
      <c r="C206" s="3" t="s">
        <v>7</v>
      </c>
      <c r="D206">
        <v>5</v>
      </c>
      <c r="E206">
        <v>17</v>
      </c>
      <c r="F206">
        <v>103</v>
      </c>
      <c r="G206" s="10">
        <v>573</v>
      </c>
      <c r="H206" s="10">
        <v>103</v>
      </c>
      <c r="I206" s="10">
        <v>0</v>
      </c>
    </row>
    <row r="207" spans="1:11">
      <c r="A207" s="140">
        <v>2017</v>
      </c>
      <c r="B207" s="140" t="s">
        <v>123</v>
      </c>
      <c r="C207" s="3" t="s">
        <v>8</v>
      </c>
      <c r="D207">
        <v>5</v>
      </c>
      <c r="E207">
        <v>13</v>
      </c>
      <c r="F207">
        <v>117</v>
      </c>
      <c r="G207" s="10">
        <v>690</v>
      </c>
      <c r="H207" s="10">
        <v>117</v>
      </c>
      <c r="I207" s="10">
        <v>0</v>
      </c>
    </row>
    <row r="208" spans="1:11">
      <c r="A208" s="140">
        <v>2017</v>
      </c>
      <c r="B208" s="140" t="s">
        <v>123</v>
      </c>
      <c r="C208" s="3" t="s">
        <v>9</v>
      </c>
    </row>
    <row r="209" spans="1:12">
      <c r="A209" s="140">
        <v>2017</v>
      </c>
      <c r="B209" s="140" t="s">
        <v>123</v>
      </c>
      <c r="C209" s="3" t="s">
        <v>10</v>
      </c>
    </row>
    <row r="210" spans="1:12">
      <c r="A210" s="140">
        <v>2017</v>
      </c>
      <c r="B210" s="140" t="s">
        <v>123</v>
      </c>
      <c r="C210" s="3" t="s">
        <v>11</v>
      </c>
    </row>
    <row r="211" spans="1:12">
      <c r="A211" s="140">
        <v>2017</v>
      </c>
      <c r="B211" s="29" t="s">
        <v>55</v>
      </c>
      <c r="C211" s="3" t="s">
        <v>20</v>
      </c>
    </row>
    <row r="212" spans="1:12">
      <c r="A212" s="140">
        <v>2017</v>
      </c>
      <c r="B212" s="29" t="s">
        <v>55</v>
      </c>
      <c r="C212" s="3" t="s">
        <v>21</v>
      </c>
    </row>
    <row r="213" spans="1:12">
      <c r="A213" s="140">
        <v>2017</v>
      </c>
      <c r="B213" s="29" t="s">
        <v>55</v>
      </c>
      <c r="C213" s="3" t="s">
        <v>22</v>
      </c>
      <c r="D213" s="2"/>
      <c r="E213" s="2"/>
      <c r="F213" s="2"/>
      <c r="G213" s="33"/>
      <c r="H213" s="2"/>
      <c r="I213" s="2"/>
    </row>
    <row r="214" spans="1:12">
      <c r="C214" s="3" t="s">
        <v>18</v>
      </c>
    </row>
    <row r="218" spans="1:12">
      <c r="D218" s="3" t="s">
        <v>61</v>
      </c>
      <c r="E218" s="3" t="s">
        <v>61</v>
      </c>
      <c r="F218" s="3" t="s">
        <v>61</v>
      </c>
      <c r="G218" s="3" t="s">
        <v>61</v>
      </c>
      <c r="H218" s="3" t="s">
        <v>61</v>
      </c>
      <c r="I218" s="3" t="s">
        <v>61</v>
      </c>
    </row>
    <row r="219" spans="1:12" ht="13" thickBot="1">
      <c r="A219" s="34" t="s">
        <v>64</v>
      </c>
      <c r="B219" s="35"/>
      <c r="C219" s="5" t="s">
        <v>1</v>
      </c>
      <c r="D219" s="5" t="s">
        <v>19</v>
      </c>
      <c r="E219" s="5" t="s">
        <v>2</v>
      </c>
      <c r="F219" s="5" t="s">
        <v>26</v>
      </c>
      <c r="G219" s="32" t="s">
        <v>57</v>
      </c>
      <c r="H219" s="5" t="s">
        <v>28</v>
      </c>
      <c r="I219" s="5" t="s">
        <v>27</v>
      </c>
    </row>
    <row r="220" spans="1:12">
      <c r="C220" s="3" t="s">
        <v>3</v>
      </c>
      <c r="D220" s="135">
        <f t="shared" ref="D220:I220" si="16">SUM(D187+D172+D157+D142+D127+D112+D97+D82+D67+D52+D37+D22+D6+D202)/14</f>
        <v>1.7142857142857142</v>
      </c>
      <c r="E220" s="135">
        <f t="shared" si="16"/>
        <v>10.571428571428571</v>
      </c>
      <c r="F220" s="135">
        <f t="shared" si="16"/>
        <v>94.857142857142861</v>
      </c>
      <c r="G220" s="135">
        <f t="shared" si="16"/>
        <v>94.857142857142861</v>
      </c>
      <c r="H220" s="135">
        <f t="shared" si="16"/>
        <v>66.214285714285708</v>
      </c>
      <c r="I220" s="135">
        <f t="shared" si="16"/>
        <v>28.642857142857142</v>
      </c>
    </row>
    <row r="221" spans="1:12">
      <c r="A221" s="148" t="s">
        <v>65</v>
      </c>
      <c r="B221" s="148"/>
      <c r="C221" s="3" t="s">
        <v>4</v>
      </c>
      <c r="D221" s="135">
        <f t="shared" ref="D221:I224" si="17">SUM(D173+D158+D143+D128+D113+D98+D83+D68+D53+D38+D23+D7+D188+D203)/14</f>
        <v>3.0714285714285716</v>
      </c>
      <c r="E221" s="135">
        <f t="shared" si="17"/>
        <v>11.857142857142858</v>
      </c>
      <c r="F221" s="135">
        <f t="shared" si="17"/>
        <v>97.5</v>
      </c>
      <c r="G221" s="135">
        <f t="shared" si="17"/>
        <v>192.35714285714286</v>
      </c>
      <c r="H221" s="135">
        <f t="shared" si="17"/>
        <v>96.071428571428569</v>
      </c>
      <c r="I221" s="135">
        <f t="shared" si="17"/>
        <v>1.4285714285714286</v>
      </c>
      <c r="L221">
        <f>F187/F220</f>
        <v>1.2756024096385541</v>
      </c>
    </row>
    <row r="222" spans="1:12">
      <c r="A222" s="118" t="s">
        <v>111</v>
      </c>
      <c r="B222" s="119"/>
      <c r="C222" s="3" t="s">
        <v>5</v>
      </c>
      <c r="D222" s="135">
        <f t="shared" si="17"/>
        <v>3.7857142857142856</v>
      </c>
      <c r="E222" s="135">
        <f t="shared" si="17"/>
        <v>15.928571428571429</v>
      </c>
      <c r="F222" s="135">
        <f t="shared" si="17"/>
        <v>132</v>
      </c>
      <c r="G222" s="135">
        <f t="shared" si="17"/>
        <v>324.71428571428572</v>
      </c>
      <c r="H222" s="135">
        <f t="shared" si="17"/>
        <v>130.85714285714286</v>
      </c>
      <c r="I222" s="135">
        <f t="shared" si="17"/>
        <v>1.1428571428571428</v>
      </c>
    </row>
    <row r="223" spans="1:12">
      <c r="A223" s="109" t="s">
        <v>106</v>
      </c>
      <c r="B223" s="110"/>
      <c r="C223" s="3" t="s">
        <v>6</v>
      </c>
      <c r="D223" s="135">
        <f t="shared" si="17"/>
        <v>3.3571428571428572</v>
      </c>
      <c r="E223" s="135">
        <f t="shared" si="17"/>
        <v>13.428571428571429</v>
      </c>
      <c r="F223" s="135">
        <f t="shared" si="17"/>
        <v>117.5</v>
      </c>
      <c r="G223" s="135">
        <f t="shared" si="17"/>
        <v>442.21428571428572</v>
      </c>
      <c r="H223" s="135">
        <f t="shared" si="17"/>
        <v>117.5</v>
      </c>
      <c r="I223" s="135">
        <f t="shared" si="17"/>
        <v>0</v>
      </c>
    </row>
    <row r="224" spans="1:12">
      <c r="A224" s="149" t="s">
        <v>110</v>
      </c>
      <c r="B224" s="150"/>
      <c r="C224" s="3" t="s">
        <v>7</v>
      </c>
      <c r="D224" s="135">
        <f t="shared" si="17"/>
        <v>3.3571428571428572</v>
      </c>
      <c r="E224" s="135">
        <f t="shared" si="17"/>
        <v>15.357142857142858</v>
      </c>
      <c r="F224" s="135">
        <f t="shared" si="17"/>
        <v>111.07142857142857</v>
      </c>
      <c r="G224" s="135">
        <f t="shared" si="17"/>
        <v>553.28571428571433</v>
      </c>
      <c r="H224" s="135">
        <f t="shared" si="17"/>
        <v>111.07142857142857</v>
      </c>
      <c r="I224" s="135">
        <f t="shared" si="17"/>
        <v>0</v>
      </c>
      <c r="L224">
        <f>F182/F230</f>
        <v>0.61095100864553309</v>
      </c>
    </row>
    <row r="225" spans="1:12">
      <c r="A225" s="145"/>
      <c r="B225" s="145"/>
      <c r="C225" s="3" t="s">
        <v>8</v>
      </c>
      <c r="D225" s="135">
        <f t="shared" ref="D225:I225" si="18">SUM(D177+D162+D147+D132+D117+D102+D87+D72+D57+D42+D27+D11+D192+D207)/14</f>
        <v>3.2857142857142856</v>
      </c>
      <c r="E225" s="135">
        <f t="shared" si="18"/>
        <v>13.857142857142858</v>
      </c>
      <c r="F225" s="135">
        <f t="shared" si="18"/>
        <v>105.21428571428571</v>
      </c>
      <c r="G225" s="135">
        <f t="shared" si="18"/>
        <v>658.5</v>
      </c>
      <c r="H225" s="135">
        <f t="shared" si="18"/>
        <v>105.21428571428571</v>
      </c>
      <c r="I225" s="135">
        <f t="shared" si="18"/>
        <v>0</v>
      </c>
      <c r="L225">
        <f>F183/F231</f>
        <v>0.44749290444654682</v>
      </c>
    </row>
    <row r="226" spans="1:12">
      <c r="C226" s="3" t="s">
        <v>9</v>
      </c>
      <c r="D226" s="135">
        <f t="shared" ref="D226:I226" si="19">SUM(D178+D163+D148+D133+D118+D103+D88+D73+D58+D43+D28+D12+D193)/13</f>
        <v>3.8461538461538463</v>
      </c>
      <c r="E226" s="135">
        <f t="shared" si="19"/>
        <v>15.076923076923077</v>
      </c>
      <c r="F226" s="135">
        <f t="shared" si="19"/>
        <v>124.15384615384616</v>
      </c>
      <c r="G226" s="135">
        <f t="shared" si="19"/>
        <v>780.23076923076928</v>
      </c>
      <c r="H226" s="135">
        <f t="shared" si="19"/>
        <v>123.84615384615384</v>
      </c>
      <c r="I226" s="135">
        <f t="shared" si="19"/>
        <v>0.30769230769230771</v>
      </c>
    </row>
    <row r="227" spans="1:12">
      <c r="C227" s="3" t="s">
        <v>10</v>
      </c>
      <c r="D227" s="135">
        <f t="shared" ref="D227:I227" si="20">SUM(D179+D164+D149+D134+D119+D104+D89+D74+D59+D44+D29+D13+D194)/13</f>
        <v>2.3076923076923075</v>
      </c>
      <c r="E227" s="135">
        <f t="shared" si="20"/>
        <v>11.923076923076923</v>
      </c>
      <c r="F227" s="135">
        <f t="shared" si="20"/>
        <v>79.769230769230774</v>
      </c>
      <c r="G227" s="135">
        <f t="shared" si="20"/>
        <v>860</v>
      </c>
      <c r="H227" s="135">
        <f t="shared" si="20"/>
        <v>72.230769230769226</v>
      </c>
      <c r="I227" s="135">
        <f t="shared" si="20"/>
        <v>7.5384615384615383</v>
      </c>
    </row>
    <row r="228" spans="1:12">
      <c r="C228" s="3" t="s">
        <v>11</v>
      </c>
      <c r="D228" s="135">
        <f>SUM(D180+D165+D150+D135+D120+D105+D90+D75+D60+D45+D30+D14+D195)/13</f>
        <v>0.23076923076923078</v>
      </c>
      <c r="E228" s="135">
        <f t="shared" ref="E228:I230" si="21">SUM(E180+E165+E150+E135+E120+E105+E90+E75+E60+E45+E30+E195)/12</f>
        <v>5.75</v>
      </c>
      <c r="F228" s="135">
        <f t="shared" si="21"/>
        <v>30.583333333333332</v>
      </c>
      <c r="G228" s="135">
        <f t="shared" si="21"/>
        <v>899.83333333333337</v>
      </c>
      <c r="H228" s="135">
        <f t="shared" si="21"/>
        <v>5.25</v>
      </c>
      <c r="I228" s="135">
        <f t="shared" si="21"/>
        <v>25.333333333333332</v>
      </c>
    </row>
    <row r="229" spans="1:12">
      <c r="C229" s="3" t="s">
        <v>20</v>
      </c>
      <c r="D229" s="135">
        <f>SUM(D181+D166+D151+D136+D121+D106+D91+D76+D61+D46+D31+D15+D196)/13</f>
        <v>0</v>
      </c>
      <c r="E229" s="135">
        <f t="shared" si="21"/>
        <v>15.25</v>
      </c>
      <c r="F229" s="135">
        <f t="shared" si="21"/>
        <v>96.5</v>
      </c>
      <c r="G229" s="135">
        <f t="shared" si="21"/>
        <v>996.33333333333337</v>
      </c>
      <c r="H229" s="135">
        <f t="shared" si="21"/>
        <v>0</v>
      </c>
      <c r="I229" s="135">
        <f t="shared" si="21"/>
        <v>96.5</v>
      </c>
    </row>
    <row r="230" spans="1:12">
      <c r="C230" s="3" t="s">
        <v>21</v>
      </c>
      <c r="D230" s="135">
        <f>SUM(D182+D167+D152+D137+D122+D107+D92+D77+D62+D47+D32+D16+D197)/13</f>
        <v>0</v>
      </c>
      <c r="E230" s="135">
        <f t="shared" si="21"/>
        <v>16.25</v>
      </c>
      <c r="F230" s="135">
        <f t="shared" si="21"/>
        <v>86.75</v>
      </c>
      <c r="G230" s="135">
        <f t="shared" si="21"/>
        <v>1083.0833333333333</v>
      </c>
      <c r="H230" s="135">
        <f t="shared" si="21"/>
        <v>0</v>
      </c>
      <c r="I230" s="135">
        <f t="shared" si="21"/>
        <v>86.75</v>
      </c>
    </row>
    <row r="231" spans="1:12">
      <c r="C231" s="3" t="s">
        <v>22</v>
      </c>
      <c r="D231" s="111">
        <f>SUM(D183+D168+D153+D138+D123+D108+D93+D78+D63+D48+D33+D17+D198)/12</f>
        <v>0.25</v>
      </c>
      <c r="E231" s="116">
        <f>SUM(E183+E168+E153+E138+E123+E108+E93+E78+E63+E48+E33+E198)/11</f>
        <v>12.818181818181818</v>
      </c>
      <c r="F231" s="116">
        <f>SUM(F183+F168+F153+F138+F123+F108+F93+F78+F63+F48+F33+F198)/11</f>
        <v>96.090909090909093</v>
      </c>
      <c r="G231" s="116">
        <f>SUM(G183+G168+G153+G138+G123+G108+G93+G78+G63+G48+G33+G198)/11</f>
        <v>1278.090909090909</v>
      </c>
      <c r="H231" s="116">
        <f>SUM(H183+H168+H153+H138+H123+H108+H93+H78+H63+H48+H33+H198)/11</f>
        <v>12.636363636363637</v>
      </c>
      <c r="I231" s="116">
        <f>SUM(I183+I168+I153+I138+I123+I108+I93+I78+I63+I48+I33+I198)/11</f>
        <v>83.454545454545453</v>
      </c>
    </row>
    <row r="232" spans="1:12">
      <c r="C232" s="3" t="s">
        <v>18</v>
      </c>
      <c r="D232" s="12">
        <f>SUM(D220:D231)</f>
        <v>25.206043956043956</v>
      </c>
      <c r="E232" s="12">
        <f>SUM(E220:E231)</f>
        <v>158.06818181818181</v>
      </c>
      <c r="F232" s="12">
        <f>SUM(F220:F231)</f>
        <v>1171.9901764901765</v>
      </c>
      <c r="G232" s="12">
        <f>MAX(G220:G231)</f>
        <v>1278.090909090909</v>
      </c>
      <c r="H232" s="12">
        <f>SUM(H220:H231)</f>
        <v>840.89185814185805</v>
      </c>
      <c r="I232" s="12">
        <f>SUM(I220:I231)</f>
        <v>331.09831834831834</v>
      </c>
    </row>
    <row r="233" spans="1:12">
      <c r="D233" s="38"/>
      <c r="E233" s="38"/>
      <c r="F233" s="38"/>
      <c r="G233" s="38"/>
      <c r="H233" s="38"/>
      <c r="I233" s="38"/>
    </row>
    <row r="234" spans="1:12">
      <c r="D234" s="3"/>
      <c r="E234" s="3"/>
      <c r="F234" s="3"/>
      <c r="G234" s="3"/>
      <c r="H234" s="3"/>
      <c r="I234" s="3"/>
    </row>
    <row r="235" spans="1:12" ht="13" thickBot="1">
      <c r="A235" s="34" t="s">
        <v>102</v>
      </c>
      <c r="B235" s="35"/>
      <c r="C235" s="5"/>
      <c r="D235" s="5" t="s">
        <v>19</v>
      </c>
      <c r="E235" s="5" t="s">
        <v>2</v>
      </c>
      <c r="F235" s="5" t="s">
        <v>26</v>
      </c>
      <c r="G235" s="32" t="s">
        <v>57</v>
      </c>
      <c r="H235" s="5" t="s">
        <v>28</v>
      </c>
      <c r="I235" s="5" t="s">
        <v>27</v>
      </c>
    </row>
    <row r="236" spans="1:12">
      <c r="C236" s="65" t="s">
        <v>101</v>
      </c>
      <c r="D236" s="38">
        <f>SUM(D18,D34,D49,D64,D79,D94,D109,D124,D139,D154,D169,D184,D199)/13</f>
        <v>24.923076923076923</v>
      </c>
      <c r="E236" s="38">
        <f t="shared" ref="E236:I236" si="22">SUM(E18,E34,E49,E64,E79,E94,E109,E124,E139,E154,E169,E184,E199)/13</f>
        <v>145.23076923076923</v>
      </c>
      <c r="F236" s="38">
        <f t="shared" si="22"/>
        <v>1080.6923076923076</v>
      </c>
      <c r="G236" s="38">
        <f t="shared" si="22"/>
        <v>1081.4615384615386</v>
      </c>
      <c r="H236" s="38">
        <f t="shared" si="22"/>
        <v>779.76923076923072</v>
      </c>
      <c r="I236" s="38">
        <f t="shared" si="22"/>
        <v>300.92307692307691</v>
      </c>
    </row>
    <row r="237" spans="1:12">
      <c r="C237" s="37" t="s">
        <v>66</v>
      </c>
      <c r="D237" s="54" t="s">
        <v>122</v>
      </c>
      <c r="E237" s="54" t="s">
        <v>122</v>
      </c>
      <c r="F237" s="54" t="s">
        <v>122</v>
      </c>
      <c r="G237" s="54" t="s">
        <v>122</v>
      </c>
      <c r="H237" s="54" t="s">
        <v>122</v>
      </c>
      <c r="I237" s="54" t="s">
        <v>122</v>
      </c>
    </row>
    <row r="238" spans="1:12">
      <c r="D238" s="1"/>
      <c r="E238" s="1"/>
      <c r="F238" s="1"/>
      <c r="G238" s="9"/>
      <c r="H238" s="39">
        <f>H236/F236</f>
        <v>0.72154601751014302</v>
      </c>
      <c r="I238" s="39">
        <f>I236/F236</f>
        <v>0.27845398248985692</v>
      </c>
      <c r="J238" s="10"/>
    </row>
    <row r="239" spans="1:12" ht="13" thickBot="1">
      <c r="D239" s="1"/>
      <c r="E239" s="1"/>
      <c r="F239" s="1"/>
      <c r="G239" s="9"/>
      <c r="H239" s="39"/>
      <c r="I239" s="39"/>
      <c r="J239" s="10"/>
    </row>
    <row r="240" spans="1:12">
      <c r="A240" s="66"/>
      <c r="B240" s="67"/>
      <c r="C240" s="67"/>
      <c r="D240" s="67" t="s">
        <v>88</v>
      </c>
      <c r="E240" s="67" t="s">
        <v>88</v>
      </c>
      <c r="F240" s="67" t="s">
        <v>88</v>
      </c>
      <c r="G240" s="67" t="s">
        <v>88</v>
      </c>
      <c r="H240" s="68" t="s">
        <v>88</v>
      </c>
      <c r="I240" s="31"/>
      <c r="J240" s="10"/>
      <c r="K240" s="10"/>
    </row>
    <row r="241" spans="1:11" ht="13" thickBot="1">
      <c r="A241" s="69" t="s">
        <v>87</v>
      </c>
      <c r="B241" s="35"/>
      <c r="C241" s="5" t="s">
        <v>25</v>
      </c>
      <c r="D241" s="5" t="s">
        <v>19</v>
      </c>
      <c r="E241" s="5" t="s">
        <v>90</v>
      </c>
      <c r="F241" s="5" t="s">
        <v>89</v>
      </c>
      <c r="G241" s="5" t="s">
        <v>28</v>
      </c>
      <c r="H241" s="70" t="s">
        <v>27</v>
      </c>
      <c r="I241" s="53"/>
      <c r="K241" s="10"/>
    </row>
    <row r="242" spans="1:11">
      <c r="A242" s="71"/>
      <c r="B242" s="61"/>
      <c r="C242" s="61" t="s">
        <v>56</v>
      </c>
      <c r="D242" s="1">
        <f>SUM(D6:D13)</f>
        <v>23</v>
      </c>
      <c r="E242" s="1">
        <f>SUM(E6:E13)</f>
        <v>92</v>
      </c>
      <c r="F242" s="1">
        <f>SUM(F6:F13)</f>
        <v>749</v>
      </c>
      <c r="G242" s="1">
        <f>SUM(H6:H13)</f>
        <v>711</v>
      </c>
      <c r="H242" s="72">
        <f>SUM(I6:I13)</f>
        <v>38</v>
      </c>
      <c r="I242" s="10"/>
    </row>
    <row r="243" spans="1:11">
      <c r="A243" s="71"/>
      <c r="B243" s="61"/>
      <c r="C243" s="61" t="s">
        <v>13</v>
      </c>
      <c r="D243" s="1">
        <f>SUM(D22:D29)</f>
        <v>20</v>
      </c>
      <c r="E243" s="1">
        <f>SUM(E22:E29)</f>
        <v>107</v>
      </c>
      <c r="F243" s="1">
        <f>SUM(F22:F29)</f>
        <v>890</v>
      </c>
      <c r="G243" s="1">
        <f>SUM(H22:H29)</f>
        <v>842</v>
      </c>
      <c r="H243" s="72">
        <f>SUM(I22:I29)</f>
        <v>48</v>
      </c>
      <c r="I243" s="10"/>
    </row>
    <row r="244" spans="1:11">
      <c r="A244" s="71"/>
      <c r="B244" s="61"/>
      <c r="C244" s="61" t="s">
        <v>12</v>
      </c>
      <c r="D244" s="1">
        <f>SUM(D37:D44)</f>
        <v>26</v>
      </c>
      <c r="E244" s="1">
        <f>SUM(E37:E44)</f>
        <v>113</v>
      </c>
      <c r="F244" s="1">
        <f>SUM(F37:F44)</f>
        <v>833</v>
      </c>
      <c r="G244" s="1">
        <f>SUM(H37:H44)</f>
        <v>801</v>
      </c>
      <c r="H244" s="72">
        <f>SUM(I37:I44)</f>
        <v>32</v>
      </c>
      <c r="I244" s="10"/>
    </row>
    <row r="245" spans="1:11">
      <c r="A245" s="71"/>
      <c r="B245" s="61"/>
      <c r="C245" s="61" t="s">
        <v>14</v>
      </c>
      <c r="D245" s="1">
        <f>SUM(D52:D59)</f>
        <v>27</v>
      </c>
      <c r="E245" s="1">
        <f>SUM(E52:E59)</f>
        <v>105</v>
      </c>
      <c r="F245" s="1">
        <f>SUM(F52:F59)</f>
        <v>910</v>
      </c>
      <c r="G245" s="1">
        <f>SUM(H52:H59)</f>
        <v>880</v>
      </c>
      <c r="H245" s="72">
        <f>SUM(I52:I59)</f>
        <v>30</v>
      </c>
      <c r="I245" s="10"/>
    </row>
    <row r="246" spans="1:11">
      <c r="A246" s="71"/>
      <c r="B246" s="61"/>
      <c r="C246" s="61" t="s">
        <v>15</v>
      </c>
      <c r="D246" s="1">
        <f>SUM(D67:D74)</f>
        <v>29</v>
      </c>
      <c r="E246" s="1">
        <f>SUM(E67:E74)</f>
        <v>119</v>
      </c>
      <c r="F246" s="1">
        <f>SUM(F67:F74)</f>
        <v>1024</v>
      </c>
      <c r="G246" s="1">
        <f>SUM(H67:H74)</f>
        <v>974</v>
      </c>
      <c r="H246" s="72">
        <f>SUM(I67:I74)</f>
        <v>50</v>
      </c>
      <c r="I246" s="10"/>
    </row>
    <row r="247" spans="1:11">
      <c r="A247" s="71"/>
      <c r="B247" s="61"/>
      <c r="C247" s="61" t="s">
        <v>16</v>
      </c>
      <c r="D247" s="1">
        <f>SUM(D82:D89)</f>
        <v>24</v>
      </c>
      <c r="E247" s="1">
        <f>SUM(E82:E89)</f>
        <v>108</v>
      </c>
      <c r="F247" s="1">
        <f>SUM(F82:F89)</f>
        <v>916</v>
      </c>
      <c r="G247" s="1">
        <f>SUM(H82:H89)</f>
        <v>797</v>
      </c>
      <c r="H247" s="72">
        <f>SUM(I82:I89)</f>
        <v>119</v>
      </c>
      <c r="I247" s="10"/>
    </row>
    <row r="248" spans="1:11">
      <c r="A248" s="71"/>
      <c r="B248" s="61"/>
      <c r="C248" s="61" t="s">
        <v>17</v>
      </c>
      <c r="D248" s="1">
        <f>SUM(D97:D104)</f>
        <v>24</v>
      </c>
      <c r="E248" s="1">
        <f>SUM(E97:E104)</f>
        <v>115</v>
      </c>
      <c r="F248" s="1">
        <f>SUM(F97:F104)</f>
        <v>836</v>
      </c>
      <c r="G248" s="1">
        <f>SUM(H97:H104)</f>
        <v>832</v>
      </c>
      <c r="H248" s="72">
        <f>SUM(I97:I104)</f>
        <v>4</v>
      </c>
      <c r="I248" s="10"/>
    </row>
    <row r="249" spans="1:11">
      <c r="A249" s="71"/>
      <c r="B249" s="61"/>
      <c r="C249" s="61" t="s">
        <v>62</v>
      </c>
      <c r="D249" s="1">
        <f>SUM(D112:D119)</f>
        <v>33</v>
      </c>
      <c r="E249" s="1">
        <f>SUM(E112:E119)</f>
        <v>124</v>
      </c>
      <c r="F249" s="1">
        <f>SUM(F112:F119)</f>
        <v>1151</v>
      </c>
      <c r="G249" s="1">
        <f>SUM(H112:H119)</f>
        <v>1110</v>
      </c>
      <c r="H249" s="72">
        <f>SUM(I112:I119)</f>
        <v>41</v>
      </c>
      <c r="I249" s="10"/>
    </row>
    <row r="250" spans="1:11" s="1" customFormat="1">
      <c r="A250" s="71"/>
      <c r="B250" s="61"/>
      <c r="C250" s="61" t="s">
        <v>80</v>
      </c>
      <c r="D250" s="1">
        <f>SUM(D126:D133)</f>
        <v>23</v>
      </c>
      <c r="E250" s="1">
        <f>SUM(E126:E133)</f>
        <v>82</v>
      </c>
      <c r="F250" s="1">
        <f>SUM(F126:F133)</f>
        <v>652</v>
      </c>
      <c r="G250" s="1">
        <f>SUM(H126:H133)</f>
        <v>648</v>
      </c>
      <c r="H250" s="72">
        <f>SUM(I126:I133)</f>
        <v>4</v>
      </c>
      <c r="I250" s="9"/>
      <c r="J250" s="62"/>
    </row>
    <row r="251" spans="1:11">
      <c r="A251" s="71"/>
      <c r="B251" s="61"/>
      <c r="C251" s="61" t="s">
        <v>91</v>
      </c>
      <c r="D251" s="1">
        <f>SUM(D142:D149)</f>
        <v>22</v>
      </c>
      <c r="E251" s="1">
        <f t="shared" ref="E251:F251" si="23">SUM(E142:E149)</f>
        <v>98</v>
      </c>
      <c r="F251" s="1">
        <f t="shared" si="23"/>
        <v>633</v>
      </c>
      <c r="G251" s="1">
        <f>SUM(H142:H149)</f>
        <v>614</v>
      </c>
      <c r="H251" s="72">
        <f>SUM(I142:I149)</f>
        <v>19</v>
      </c>
      <c r="I251" s="10"/>
    </row>
    <row r="252" spans="1:11">
      <c r="A252" s="71"/>
      <c r="B252" s="61"/>
      <c r="C252" s="112" t="s">
        <v>104</v>
      </c>
      <c r="D252" s="113">
        <f>SUM(D157:D164)</f>
        <v>25</v>
      </c>
      <c r="E252" s="113">
        <f>SUM(E157:E164)</f>
        <v>111</v>
      </c>
      <c r="F252" s="113">
        <f>SUM(F157:F164)</f>
        <v>850</v>
      </c>
      <c r="G252" s="113">
        <f>SUM(H157:H164)</f>
        <v>848</v>
      </c>
      <c r="H252" s="72">
        <f>SUM(I157:I164)</f>
        <v>2</v>
      </c>
      <c r="I252" s="10"/>
    </row>
    <row r="253" spans="1:11">
      <c r="A253" s="71"/>
      <c r="B253" s="61"/>
      <c r="C253" s="99" t="s">
        <v>105</v>
      </c>
      <c r="D253" s="100">
        <f>SUM(D172:D179)</f>
        <v>18</v>
      </c>
      <c r="E253" s="100">
        <f t="shared" ref="E253:F253" si="24">SUM(E172:E179)</f>
        <v>101</v>
      </c>
      <c r="F253" s="100">
        <f t="shared" si="24"/>
        <v>810</v>
      </c>
      <c r="G253" s="100">
        <f>SUM(H172:H179)</f>
        <v>761</v>
      </c>
      <c r="H253" s="73">
        <f>SUM(I172:I179)</f>
        <v>49</v>
      </c>
      <c r="I253" s="10"/>
    </row>
    <row r="254" spans="1:11">
      <c r="A254" s="71"/>
      <c r="B254" s="61"/>
      <c r="C254" s="74" t="s">
        <v>86</v>
      </c>
      <c r="D254" s="114">
        <f>AVERAGE(D242:D253)</f>
        <v>24.5</v>
      </c>
      <c r="E254" s="75">
        <f>AVERAGE(E242:E253)</f>
        <v>106.25</v>
      </c>
      <c r="F254" s="75">
        <f>AVERAGE(F242:F253)</f>
        <v>854.5</v>
      </c>
      <c r="G254" s="75">
        <f>AVERAGE(G242:G253)</f>
        <v>818.16666666666663</v>
      </c>
      <c r="H254" s="76">
        <f>AVERAGE(H242:H253)</f>
        <v>36.333333333333336</v>
      </c>
    </row>
    <row r="255" spans="1:11">
      <c r="A255" s="71"/>
      <c r="B255" s="61"/>
      <c r="C255" s="87" t="s">
        <v>103</v>
      </c>
      <c r="D255" s="88">
        <f>COUNT(D242:D253)</f>
        <v>12</v>
      </c>
      <c r="E255" s="1"/>
      <c r="F255" s="1"/>
      <c r="G255" s="9"/>
      <c r="H255" s="72"/>
    </row>
    <row r="256" spans="1:11">
      <c r="A256" s="71"/>
      <c r="B256" s="61"/>
      <c r="C256" s="61"/>
      <c r="D256" s="1"/>
      <c r="E256" s="1"/>
      <c r="F256" s="1"/>
      <c r="G256" s="9"/>
      <c r="H256" s="72"/>
    </row>
    <row r="257" spans="1:8">
      <c r="A257" s="71"/>
      <c r="B257" s="61"/>
      <c r="C257" s="61" t="s">
        <v>96</v>
      </c>
      <c r="D257" s="1">
        <f>+MAX(D242:D253)</f>
        <v>33</v>
      </c>
      <c r="E257" s="1">
        <f>+MAX(E242:E253)</f>
        <v>124</v>
      </c>
      <c r="F257" s="1">
        <f>+MAX(F242:F253)</f>
        <v>1151</v>
      </c>
      <c r="G257" s="1">
        <f>+MAX(G242:G253)</f>
        <v>1110</v>
      </c>
      <c r="H257" s="72">
        <f>+MAX(H242:H253)</f>
        <v>119</v>
      </c>
    </row>
    <row r="258" spans="1:8">
      <c r="A258" s="71"/>
      <c r="B258" s="61"/>
      <c r="C258" s="61" t="s">
        <v>97</v>
      </c>
      <c r="D258" s="1">
        <f>+MIN(D242:D253)</f>
        <v>18</v>
      </c>
      <c r="E258" s="1">
        <f>+MIN(E242:E253)</f>
        <v>82</v>
      </c>
      <c r="F258" s="1">
        <f>+MIN(F242:F253)</f>
        <v>633</v>
      </c>
      <c r="G258" s="1">
        <f>+MIN(G242:G253)</f>
        <v>614</v>
      </c>
      <c r="H258" s="72">
        <f>+MIN(H242:H253)</f>
        <v>2</v>
      </c>
    </row>
    <row r="259" spans="1:8">
      <c r="A259" s="71"/>
      <c r="B259" s="61"/>
      <c r="C259" s="61" t="s">
        <v>98</v>
      </c>
      <c r="D259" s="1">
        <f>+D257-D258</f>
        <v>15</v>
      </c>
      <c r="E259" s="1">
        <f t="shared" ref="E259:H259" si="25">+E257-E258</f>
        <v>42</v>
      </c>
      <c r="F259" s="1">
        <f t="shared" si="25"/>
        <v>518</v>
      </c>
      <c r="G259" s="1">
        <f t="shared" si="25"/>
        <v>496</v>
      </c>
      <c r="H259" s="72">
        <f t="shared" si="25"/>
        <v>117</v>
      </c>
    </row>
    <row r="260" spans="1:8">
      <c r="A260" s="89"/>
      <c r="B260" s="52"/>
      <c r="C260" s="52"/>
      <c r="D260" s="2"/>
      <c r="E260" s="2"/>
      <c r="F260" s="2"/>
      <c r="G260" s="2"/>
      <c r="H260" s="73"/>
    </row>
    <row r="261" spans="1:8" ht="13" thickBot="1">
      <c r="A261" s="77"/>
      <c r="B261" s="5"/>
      <c r="C261" s="78" t="s">
        <v>109</v>
      </c>
      <c r="D261" s="115">
        <f>+D253-D254</f>
        <v>-6.5</v>
      </c>
      <c r="E261" s="79">
        <f>+E253-E254</f>
        <v>-5.25</v>
      </c>
      <c r="F261" s="79">
        <f>+F253-F254</f>
        <v>-44.5</v>
      </c>
      <c r="G261" s="79">
        <f>+G253-G254</f>
        <v>-57.166666666666629</v>
      </c>
      <c r="H261" s="80">
        <f>+H253-H254</f>
        <v>12.666666666666664</v>
      </c>
    </row>
    <row r="262" spans="1:8">
      <c r="C262" s="63"/>
      <c r="D262" s="64"/>
      <c r="E262" s="64"/>
      <c r="F262" s="64"/>
      <c r="G262" s="64"/>
      <c r="H262" s="64"/>
    </row>
    <row r="263" spans="1:8" ht="13" thickBot="1"/>
    <row r="264" spans="1:8">
      <c r="A264" s="66"/>
      <c r="B264" s="67"/>
      <c r="C264" s="67"/>
      <c r="D264" s="67" t="s">
        <v>88</v>
      </c>
      <c r="E264" s="67" t="s">
        <v>88</v>
      </c>
      <c r="F264" s="67" t="s">
        <v>88</v>
      </c>
      <c r="G264" s="67" t="s">
        <v>88</v>
      </c>
      <c r="H264" s="68" t="s">
        <v>88</v>
      </c>
    </row>
    <row r="265" spans="1:8" ht="13" thickBot="1">
      <c r="A265" s="69" t="s">
        <v>99</v>
      </c>
      <c r="B265" s="35"/>
      <c r="C265" s="7" t="s">
        <v>55</v>
      </c>
      <c r="D265" s="5" t="s">
        <v>19</v>
      </c>
      <c r="E265" s="5" t="s">
        <v>90</v>
      </c>
      <c r="F265" s="5" t="s">
        <v>89</v>
      </c>
      <c r="G265" s="5" t="s">
        <v>28</v>
      </c>
      <c r="H265" s="70" t="s">
        <v>27</v>
      </c>
    </row>
    <row r="266" spans="1:8">
      <c r="A266" s="71"/>
      <c r="B266" s="61"/>
      <c r="C266" s="81">
        <v>2004</v>
      </c>
      <c r="D266" s="82" t="s">
        <v>100</v>
      </c>
      <c r="E266" s="82" t="s">
        <v>100</v>
      </c>
      <c r="F266" s="82" t="s">
        <v>100</v>
      </c>
      <c r="G266" s="82" t="s">
        <v>100</v>
      </c>
      <c r="H266" s="83" t="s">
        <v>100</v>
      </c>
    </row>
    <row r="267" spans="1:8">
      <c r="A267" s="71"/>
      <c r="B267" s="61"/>
      <c r="C267" s="81">
        <v>2005</v>
      </c>
      <c r="D267" s="1">
        <f>SUM(D30:D33)</f>
        <v>0</v>
      </c>
      <c r="E267" s="1">
        <f>SUM(E30:E33)</f>
        <v>45</v>
      </c>
      <c r="F267" s="1">
        <f>SUM(F30:F33)</f>
        <v>295</v>
      </c>
      <c r="G267" s="1">
        <f>SUM(H30:H33)</f>
        <v>0</v>
      </c>
      <c r="H267" s="72">
        <f>SUM(I30:I33)</f>
        <v>295</v>
      </c>
    </row>
    <row r="268" spans="1:8">
      <c r="A268" s="71"/>
      <c r="B268" s="61"/>
      <c r="C268" s="81">
        <v>2006</v>
      </c>
      <c r="D268" s="1">
        <f>SUM(D45:D48)</f>
        <v>0</v>
      </c>
      <c r="E268" s="1">
        <f>SUM(E45:E48)</f>
        <v>54</v>
      </c>
      <c r="F268" s="1">
        <f>SUM(F45:F48)</f>
        <v>381</v>
      </c>
      <c r="G268" s="1">
        <f>SUM(H45:H48)</f>
        <v>56</v>
      </c>
      <c r="H268" s="72">
        <f>SUM(I45:I48)</f>
        <v>325</v>
      </c>
    </row>
    <row r="269" spans="1:8">
      <c r="A269" s="71"/>
      <c r="B269" s="61"/>
      <c r="C269" s="81">
        <v>2007</v>
      </c>
      <c r="D269" s="1">
        <f>SUM(D60:D63)</f>
        <v>0</v>
      </c>
      <c r="E269" s="1">
        <f>SUM(E60:E63)</f>
        <v>49</v>
      </c>
      <c r="F269" s="1">
        <f>SUM(F60:F63)</f>
        <v>322</v>
      </c>
      <c r="G269" s="1">
        <f>SUM(H60:H63)</f>
        <v>0</v>
      </c>
      <c r="H269" s="72">
        <f>SUM(I60:I63)</f>
        <v>322</v>
      </c>
    </row>
    <row r="270" spans="1:8">
      <c r="A270" s="71"/>
      <c r="B270" s="61"/>
      <c r="C270" s="81">
        <v>2008</v>
      </c>
      <c r="D270" s="1">
        <f>SUM(D75:D78)</f>
        <v>1</v>
      </c>
      <c r="E270" s="1">
        <f>SUM(E75:E78)</f>
        <v>37</v>
      </c>
      <c r="F270" s="1">
        <f>SUM(F75:F78)</f>
        <v>214</v>
      </c>
      <c r="G270" s="1">
        <f>SUM(H75:H78)</f>
        <v>16</v>
      </c>
      <c r="H270" s="72">
        <f>SUM(I75:I78)</f>
        <v>198</v>
      </c>
    </row>
    <row r="271" spans="1:8">
      <c r="A271" s="71"/>
      <c r="B271" s="61"/>
      <c r="C271" s="81">
        <v>2009</v>
      </c>
      <c r="D271" s="1">
        <f>SUM(D90:D93)</f>
        <v>0</v>
      </c>
      <c r="E271" s="1">
        <f>SUM(E90:E93)</f>
        <v>57</v>
      </c>
      <c r="F271" s="1">
        <f>SUM(F90:F93)</f>
        <v>304</v>
      </c>
      <c r="G271" s="1">
        <f>SUM(H90:H93)</f>
        <v>0</v>
      </c>
      <c r="H271" s="72">
        <f>SUM(I90:I93)</f>
        <v>304</v>
      </c>
    </row>
    <row r="272" spans="1:8">
      <c r="A272" s="71"/>
      <c r="B272" s="61"/>
      <c r="C272" s="81">
        <v>2010</v>
      </c>
      <c r="D272" s="1">
        <f>SUM(D105:D108)</f>
        <v>1</v>
      </c>
      <c r="E272" s="1">
        <f>SUM(E105:E108)</f>
        <v>51</v>
      </c>
      <c r="F272" s="1">
        <f>SUM(F105:F108)</f>
        <v>291</v>
      </c>
      <c r="G272" s="1">
        <f>SUM(H105:H108)</f>
        <v>13</v>
      </c>
      <c r="H272" s="72">
        <f>SUM(I105:I108)</f>
        <v>278</v>
      </c>
    </row>
    <row r="273" spans="1:9">
      <c r="A273" s="71"/>
      <c r="B273" s="61"/>
      <c r="C273" s="81">
        <v>2011</v>
      </c>
      <c r="D273" s="1">
        <f>SUM(D120:D123)</f>
        <v>2</v>
      </c>
      <c r="E273" s="1">
        <f>SUM(E120:E123)</f>
        <v>45</v>
      </c>
      <c r="F273" s="1">
        <f>SUM(F120:F123)</f>
        <v>246</v>
      </c>
      <c r="G273" s="1">
        <f>SUM(H120:H123)</f>
        <v>47</v>
      </c>
      <c r="H273" s="72">
        <f>SUM(I120:I123)</f>
        <v>199</v>
      </c>
    </row>
    <row r="274" spans="1:9">
      <c r="A274" s="71"/>
      <c r="B274" s="61"/>
      <c r="C274" s="81">
        <v>2012</v>
      </c>
      <c r="D274" s="1">
        <f>SUM(D135:D138)</f>
        <v>0</v>
      </c>
      <c r="E274" s="1">
        <f>SUM(E135:E138)</f>
        <v>53</v>
      </c>
      <c r="F274" s="1">
        <f>SUM(F135:F138)</f>
        <v>243</v>
      </c>
      <c r="G274" s="1">
        <f>SUM(H135:H138)</f>
        <v>0</v>
      </c>
      <c r="H274" s="72">
        <f>SUM(I135:I138)</f>
        <v>243</v>
      </c>
    </row>
    <row r="275" spans="1:9">
      <c r="A275" s="71"/>
      <c r="B275" s="61"/>
      <c r="C275" s="81">
        <v>2013</v>
      </c>
      <c r="D275" s="106">
        <f>+SUM(D150:D153)</f>
        <v>1</v>
      </c>
      <c r="E275" s="106">
        <f>+SUM(E150:E153)</f>
        <v>58</v>
      </c>
      <c r="F275" s="106">
        <f>+SUM(F150:F153)</f>
        <v>412</v>
      </c>
      <c r="G275" s="106">
        <f>+SUM(H150:H153)</f>
        <v>26</v>
      </c>
      <c r="H275" s="107">
        <f>+SUM(I150:I153)</f>
        <v>386</v>
      </c>
      <c r="I275" s="84"/>
    </row>
    <row r="276" spans="1:9">
      <c r="A276" s="71"/>
      <c r="B276" s="61"/>
      <c r="C276" s="81">
        <v>2014</v>
      </c>
      <c r="D276" s="106">
        <v>0</v>
      </c>
      <c r="E276" s="106">
        <f>+SUM(E165:E168)</f>
        <v>43</v>
      </c>
      <c r="F276" s="106">
        <f>+SUM(F165:F168)</f>
        <v>359</v>
      </c>
      <c r="G276" s="106">
        <f>+SUM(H165:H168)</f>
        <v>14</v>
      </c>
      <c r="H276" s="107">
        <f>+SUM(I165:I168)</f>
        <v>345</v>
      </c>
      <c r="I276" s="84"/>
    </row>
    <row r="277" spans="1:9">
      <c r="A277" s="71"/>
      <c r="B277" s="61"/>
      <c r="C277" s="20">
        <v>2015</v>
      </c>
      <c r="D277" s="90">
        <v>0</v>
      </c>
      <c r="E277" s="90">
        <f>SUM(E180:E183)</f>
        <v>45</v>
      </c>
      <c r="F277" s="90">
        <f>SUM(F180:F183)</f>
        <v>253</v>
      </c>
      <c r="G277" s="90">
        <f>SUM(H180:H183)</f>
        <v>0</v>
      </c>
      <c r="H277" s="91">
        <f>SUM(I180:I183)</f>
        <v>253</v>
      </c>
      <c r="I277" s="84"/>
    </row>
    <row r="278" spans="1:9">
      <c r="A278" s="71"/>
      <c r="B278" s="61"/>
      <c r="C278" s="74" t="s">
        <v>86</v>
      </c>
      <c r="D278" s="108">
        <f>AVERAGE(D266:D276)</f>
        <v>0.5</v>
      </c>
      <c r="E278" s="85">
        <f>AVERAGE(E266:E276)</f>
        <v>49.2</v>
      </c>
      <c r="F278" s="85">
        <f>AVERAGE(F266:F276)</f>
        <v>306.7</v>
      </c>
      <c r="G278" s="85">
        <f>AVERAGE(G266:G276)</f>
        <v>17.2</v>
      </c>
      <c r="H278" s="86">
        <f>AVERAGE(H266:H276)</f>
        <v>289.5</v>
      </c>
      <c r="I278" s="10"/>
    </row>
    <row r="279" spans="1:9">
      <c r="A279" s="71"/>
      <c r="B279" s="61"/>
      <c r="C279" s="87" t="s">
        <v>103</v>
      </c>
      <c r="D279" s="88">
        <f>COUNT(D266:D277)</f>
        <v>11</v>
      </c>
      <c r="E279" s="85"/>
      <c r="F279" s="85"/>
      <c r="G279" s="85"/>
      <c r="H279" s="86"/>
      <c r="I279" s="10"/>
    </row>
    <row r="280" spans="1:9">
      <c r="A280" s="71"/>
      <c r="B280" s="61"/>
      <c r="C280" s="61"/>
      <c r="D280" s="1"/>
      <c r="E280" s="1"/>
      <c r="F280" s="1"/>
      <c r="G280" s="9"/>
      <c r="H280" s="72"/>
    </row>
    <row r="281" spans="1:9">
      <c r="A281" s="71"/>
      <c r="B281" s="61"/>
      <c r="C281" s="61" t="s">
        <v>96</v>
      </c>
      <c r="D281" s="1">
        <f>+MAX(D266:D277)</f>
        <v>2</v>
      </c>
      <c r="E281" s="1">
        <f t="shared" ref="E281:H281" si="26">+MAX(E266:E277)</f>
        <v>58</v>
      </c>
      <c r="F281" s="1">
        <f t="shared" si="26"/>
        <v>412</v>
      </c>
      <c r="G281" s="1">
        <f t="shared" si="26"/>
        <v>56</v>
      </c>
      <c r="H281" s="72">
        <f t="shared" si="26"/>
        <v>386</v>
      </c>
    </row>
    <row r="282" spans="1:9">
      <c r="A282" s="71"/>
      <c r="B282" s="61"/>
      <c r="C282" s="61" t="s">
        <v>97</v>
      </c>
      <c r="D282" s="1">
        <f>+MIN(D266:D277)</f>
        <v>0</v>
      </c>
      <c r="E282" s="1">
        <f t="shared" ref="E282:H282" si="27">+MIN(E266:E277)</f>
        <v>37</v>
      </c>
      <c r="F282" s="1">
        <f t="shared" si="27"/>
        <v>214</v>
      </c>
      <c r="G282" s="1">
        <f t="shared" si="27"/>
        <v>0</v>
      </c>
      <c r="H282" s="72">
        <f t="shared" si="27"/>
        <v>198</v>
      </c>
    </row>
    <row r="283" spans="1:9">
      <c r="A283" s="71"/>
      <c r="B283" s="61"/>
      <c r="C283" s="61" t="s">
        <v>98</v>
      </c>
      <c r="D283" s="1">
        <f>+D281-D282</f>
        <v>2</v>
      </c>
      <c r="E283" s="1">
        <f t="shared" ref="E283:H283" si="28">+E281-E282</f>
        <v>21</v>
      </c>
      <c r="F283" s="1">
        <f t="shared" si="28"/>
        <v>198</v>
      </c>
      <c r="G283" s="1">
        <f t="shared" si="28"/>
        <v>56</v>
      </c>
      <c r="H283" s="72">
        <f t="shared" si="28"/>
        <v>188</v>
      </c>
    </row>
    <row r="284" spans="1:9">
      <c r="A284" s="89"/>
      <c r="B284" s="52"/>
      <c r="C284" s="52"/>
      <c r="D284" s="2"/>
      <c r="E284" s="2"/>
      <c r="F284" s="2"/>
      <c r="G284" s="2"/>
      <c r="H284" s="73"/>
    </row>
    <row r="285" spans="1:9" ht="13" thickBot="1">
      <c r="A285" s="77"/>
      <c r="B285" s="5"/>
      <c r="C285" s="78" t="s">
        <v>113</v>
      </c>
      <c r="D285" s="120">
        <f>+D276-D278</f>
        <v>-0.5</v>
      </c>
      <c r="E285" s="101">
        <f>+E276-E278</f>
        <v>-6.2000000000000028</v>
      </c>
      <c r="F285" s="101">
        <f>+F276-F278</f>
        <v>52.300000000000011</v>
      </c>
      <c r="G285" s="101">
        <f>+G276-G278</f>
        <v>-3.1999999999999993</v>
      </c>
      <c r="H285" s="102">
        <f>+H276-H278</f>
        <v>55.5</v>
      </c>
    </row>
  </sheetData>
  <mergeCells count="4">
    <mergeCell ref="A225:B225"/>
    <mergeCell ref="E14:I17"/>
    <mergeCell ref="A221:B221"/>
    <mergeCell ref="A224:B224"/>
  </mergeCells>
  <phoneticPr fontId="3" type="noConversion"/>
  <pageMargins left="0.75" right="0.75" top="1" bottom="1" header="0.5" footer="0.5"/>
  <pageSetup scale="79" orientation="landscape"/>
  <headerFooter alignWithMargins="0"/>
  <ignoredErrors>
    <ignoredError sqref="G124 G109 G94 G79 G64 G49 G34 G169 G184 G199" formula="1"/>
    <ignoredError sqref="D242:F242 D244:G247 D249:G249 E248:G248 E243:G243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7"/>
  <sheetViews>
    <sheetView tabSelected="1" workbookViewId="0">
      <pane xSplit="2" ySplit="5" topLeftCell="J327" activePane="bottomRight" state="frozen"/>
      <selection pane="topRight" activeCell="C1" sqref="C1"/>
      <selection pane="bottomLeft" activeCell="A6" sqref="A6"/>
      <selection pane="bottomRight" activeCell="Q348" sqref="Q348"/>
    </sheetView>
  </sheetViews>
  <sheetFormatPr baseColWidth="10" defaultColWidth="8.83203125" defaultRowHeight="12" x14ac:dyDescent="0"/>
  <cols>
    <col min="4" max="4" width="9.6640625" style="11" bestFit="1" customWidth="1"/>
    <col min="5" max="5" width="9.6640625" style="12" customWidth="1"/>
    <col min="7" max="7" width="9.6640625" style="11" bestFit="1" customWidth="1"/>
    <col min="8" max="9" width="8.83203125" style="12"/>
    <col min="10" max="10" width="8.83203125" style="13"/>
    <col min="11" max="11" width="8.83203125" style="12"/>
    <col min="12" max="13" width="8.83203125" style="13"/>
    <col min="14" max="14" width="9.6640625" style="40" customWidth="1"/>
    <col min="15" max="15" width="8.6640625" style="47" bestFit="1" customWidth="1"/>
    <col min="16" max="16" width="9.6640625" style="40" bestFit="1" customWidth="1"/>
    <col min="17" max="17" width="94.83203125" bestFit="1" customWidth="1"/>
  </cols>
  <sheetData>
    <row r="1" spans="1:17" ht="15">
      <c r="A1" s="28" t="s">
        <v>29</v>
      </c>
    </row>
    <row r="2" spans="1:17" ht="15">
      <c r="A2" s="28"/>
    </row>
    <row r="3" spans="1:17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4" t="s">
        <v>82</v>
      </c>
      <c r="P3" s="50" t="s">
        <v>82</v>
      </c>
    </row>
    <row r="4" spans="1:17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5" t="s">
        <v>83</v>
      </c>
      <c r="P4" s="51" t="s">
        <v>85</v>
      </c>
    </row>
    <row r="5" spans="1:17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6" t="s">
        <v>84</v>
      </c>
      <c r="P5" s="48" t="s">
        <v>69</v>
      </c>
      <c r="Q5" s="43" t="s">
        <v>71</v>
      </c>
    </row>
    <row r="6" spans="1:17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7"/>
      <c r="P6" s="45"/>
    </row>
    <row r="7" spans="1:17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7"/>
      <c r="P7" s="45"/>
    </row>
    <row r="8" spans="1:17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7"/>
      <c r="P8" s="45"/>
    </row>
    <row r="9" spans="1:17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7"/>
      <c r="P9" s="45"/>
    </row>
    <row r="10" spans="1:17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7"/>
      <c r="P10" s="45"/>
    </row>
    <row r="11" spans="1:17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7"/>
      <c r="P11" s="45"/>
    </row>
    <row r="12" spans="1:17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7"/>
      <c r="P12" s="45"/>
    </row>
    <row r="13" spans="1:17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7"/>
      <c r="P13" s="45"/>
    </row>
    <row r="14" spans="1:17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7"/>
      <c r="P14" s="45"/>
    </row>
    <row r="15" spans="1:17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7"/>
      <c r="P15" s="45"/>
    </row>
    <row r="16" spans="1:17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7"/>
      <c r="P16" s="45"/>
      <c r="Q16" s="43" t="s">
        <v>70</v>
      </c>
    </row>
    <row r="17" spans="1:17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7"/>
      <c r="P17" s="45"/>
    </row>
    <row r="18" spans="1:17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7"/>
      <c r="P18" s="45"/>
    </row>
    <row r="19" spans="1:17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7"/>
      <c r="P19" s="45"/>
    </row>
    <row r="20" spans="1:17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7"/>
      <c r="P20" s="45"/>
    </row>
    <row r="21" spans="1:17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7"/>
      <c r="P21" s="45"/>
    </row>
    <row r="22" spans="1:17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7"/>
      <c r="P22" s="45"/>
      <c r="Q22" s="43" t="s">
        <v>74</v>
      </c>
    </row>
    <row r="23" spans="1:17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7"/>
      <c r="P23" s="45"/>
    </row>
    <row r="24" spans="1:17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7"/>
      <c r="P24" s="45"/>
    </row>
    <row r="25" spans="1:17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7"/>
      <c r="P25" s="45"/>
      <c r="Q25" s="43" t="s">
        <v>73</v>
      </c>
    </row>
    <row r="26" spans="1:17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7"/>
      <c r="P26" s="45"/>
    </row>
    <row r="27" spans="1:17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7"/>
      <c r="P27" s="45"/>
    </row>
    <row r="28" spans="1:17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7"/>
      <c r="P28" s="45"/>
      <c r="Q28" s="43" t="s">
        <v>72</v>
      </c>
    </row>
    <row r="29" spans="1:17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7"/>
      <c r="P29" s="45"/>
      <c r="Q29" s="43"/>
    </row>
    <row r="30" spans="1:17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7"/>
      <c r="P75" s="45"/>
    </row>
    <row r="76" spans="1:17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3">
        <f>0.5-0.24</f>
        <v>0.26</v>
      </c>
      <c r="N260" s="40">
        <v>28.9</v>
      </c>
      <c r="O260" s="47">
        <v>209</v>
      </c>
      <c r="P260" s="40">
        <v>7.5</v>
      </c>
    </row>
    <row r="261" spans="1:16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119</v>
      </c>
    </row>
    <row r="303" spans="1:17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7" t="s">
        <v>107</v>
      </c>
    </row>
    <row r="306" spans="1:17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7" t="s">
        <v>107</v>
      </c>
    </row>
    <row r="307" spans="1:17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7" t="s">
        <v>107</v>
      </c>
    </row>
    <row r="308" spans="1:17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7" t="s">
        <v>107</v>
      </c>
    </row>
    <row r="309" spans="1:17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7" t="s">
        <v>107</v>
      </c>
    </row>
    <row r="310" spans="1:17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7" t="s">
        <v>107</v>
      </c>
    </row>
    <row r="311" spans="1:17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7" t="s">
        <v>107</v>
      </c>
    </row>
    <row r="312" spans="1:17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7" t="s">
        <v>107</v>
      </c>
    </row>
    <row r="313" spans="1:17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7" t="s">
        <v>107</v>
      </c>
    </row>
    <row r="314" spans="1:17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7" t="s">
        <v>107</v>
      </c>
    </row>
    <row r="315" spans="1:17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7" t="s">
        <v>107</v>
      </c>
    </row>
    <row r="316" spans="1:17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7" t="s">
        <v>107</v>
      </c>
    </row>
    <row r="317" spans="1:17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7" t="s">
        <v>107</v>
      </c>
    </row>
    <row r="318" spans="1:17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7" t="s">
        <v>107</v>
      </c>
    </row>
    <row r="319" spans="1:17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7" t="s">
        <v>107</v>
      </c>
    </row>
    <row r="320" spans="1:17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7" t="s">
        <v>107</v>
      </c>
    </row>
    <row r="321" spans="1:17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7" t="s">
        <v>107</v>
      </c>
    </row>
    <row r="322" spans="1:17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7" t="s">
        <v>107</v>
      </c>
    </row>
    <row r="323" spans="1:17">
      <c r="A323">
        <v>1516</v>
      </c>
      <c r="B323">
        <v>22</v>
      </c>
      <c r="C323">
        <v>900</v>
      </c>
      <c r="D323" s="11">
        <v>42498</v>
      </c>
      <c r="E323" s="12">
        <v>129</v>
      </c>
      <c r="F323">
        <v>1200</v>
      </c>
      <c r="G323" s="11">
        <v>42499</v>
      </c>
      <c r="H323" s="12">
        <v>28</v>
      </c>
      <c r="I323" s="12">
        <v>28</v>
      </c>
      <c r="J323" s="13">
        <v>1</v>
      </c>
      <c r="K323" s="12">
        <v>4</v>
      </c>
      <c r="L323" s="13">
        <v>0.19700000000000001</v>
      </c>
      <c r="M323" s="13">
        <v>0.20399999999999999</v>
      </c>
      <c r="N323" s="40">
        <v>18.5</v>
      </c>
      <c r="O323" s="47">
        <v>254</v>
      </c>
      <c r="P323" s="40">
        <v>7.3</v>
      </c>
      <c r="Q323" s="137" t="s">
        <v>107</v>
      </c>
    </row>
    <row r="324" spans="1:17">
      <c r="A324">
        <v>1516</v>
      </c>
      <c r="B324">
        <v>23</v>
      </c>
      <c r="C324">
        <v>300</v>
      </c>
      <c r="D324" s="11">
        <v>42500</v>
      </c>
      <c r="E324" s="12">
        <v>131</v>
      </c>
      <c r="F324">
        <v>2200</v>
      </c>
      <c r="G324" s="11">
        <v>42500</v>
      </c>
      <c r="H324" s="12">
        <v>20</v>
      </c>
      <c r="I324" s="12">
        <v>20</v>
      </c>
      <c r="J324" s="13">
        <v>1</v>
      </c>
      <c r="K324" s="12">
        <v>3</v>
      </c>
      <c r="L324" s="13">
        <v>0.112</v>
      </c>
      <c r="M324" s="13">
        <v>0.115</v>
      </c>
      <c r="N324" s="40">
        <v>21</v>
      </c>
      <c r="O324" s="47">
        <v>264</v>
      </c>
      <c r="P324" s="40">
        <v>5.8</v>
      </c>
      <c r="Q324" s="137" t="s">
        <v>120</v>
      </c>
    </row>
    <row r="325" spans="1:17">
      <c r="A325">
        <v>1516</v>
      </c>
      <c r="B325">
        <v>24</v>
      </c>
      <c r="C325">
        <v>200</v>
      </c>
      <c r="D325" s="11">
        <v>42505</v>
      </c>
      <c r="E325" s="12">
        <v>136</v>
      </c>
      <c r="F325">
        <v>1800</v>
      </c>
      <c r="G325" s="11">
        <v>42506</v>
      </c>
      <c r="H325" s="12">
        <v>41</v>
      </c>
      <c r="I325" s="12">
        <v>18</v>
      </c>
      <c r="J325" s="13">
        <v>0.44</v>
      </c>
      <c r="K325" s="12">
        <v>5</v>
      </c>
      <c r="L325" s="13">
        <v>7.0000000000000001E-3</v>
      </c>
      <c r="M325" s="13">
        <v>0.11</v>
      </c>
      <c r="N325" s="40">
        <v>18.7</v>
      </c>
      <c r="O325" s="47">
        <v>221</v>
      </c>
      <c r="P325" s="40">
        <v>5.8</v>
      </c>
      <c r="Q325" t="s">
        <v>121</v>
      </c>
    </row>
    <row r="326" spans="1:17">
      <c r="A326">
        <v>1617</v>
      </c>
      <c r="B326">
        <v>1</v>
      </c>
      <c r="C326">
        <v>800</v>
      </c>
      <c r="D326" s="11">
        <v>42691</v>
      </c>
      <c r="E326" s="12">
        <v>322</v>
      </c>
      <c r="F326">
        <v>2200</v>
      </c>
      <c r="G326" s="11">
        <v>42691</v>
      </c>
      <c r="H326" s="12">
        <v>15</v>
      </c>
      <c r="I326" s="12">
        <v>15</v>
      </c>
      <c r="J326" s="13">
        <v>0.65</v>
      </c>
      <c r="K326" s="12">
        <v>5</v>
      </c>
      <c r="L326" s="13">
        <v>0.182</v>
      </c>
      <c r="M326" s="13">
        <v>0.05</v>
      </c>
      <c r="N326" s="40">
        <v>27.6</v>
      </c>
      <c r="O326" s="47">
        <v>294</v>
      </c>
      <c r="P326" s="40">
        <v>11.4</v>
      </c>
      <c r="Q326" t="s">
        <v>124</v>
      </c>
    </row>
    <row r="327" spans="1:17">
      <c r="A327">
        <v>1617</v>
      </c>
      <c r="B327">
        <v>2</v>
      </c>
      <c r="C327">
        <v>2300</v>
      </c>
      <c r="D327" s="11">
        <v>42694</v>
      </c>
      <c r="E327" s="12">
        <v>325</v>
      </c>
      <c r="F327">
        <v>1000</v>
      </c>
      <c r="G327" s="11">
        <v>42696</v>
      </c>
      <c r="H327" s="12">
        <v>36</v>
      </c>
      <c r="I327" s="12">
        <v>33</v>
      </c>
      <c r="J327" s="13">
        <v>0.92</v>
      </c>
      <c r="K327" s="12">
        <v>4</v>
      </c>
      <c r="L327" s="13">
        <v>0.36199999999999999</v>
      </c>
      <c r="M327" s="13">
        <v>0.3</v>
      </c>
      <c r="N327" s="40">
        <v>22.2</v>
      </c>
      <c r="O327" s="47">
        <v>215</v>
      </c>
      <c r="P327" s="40">
        <v>7.9</v>
      </c>
      <c r="Q327" t="s">
        <v>125</v>
      </c>
    </row>
    <row r="328" spans="1:17">
      <c r="A328">
        <v>1617</v>
      </c>
      <c r="B328">
        <v>3</v>
      </c>
      <c r="C328">
        <v>2200</v>
      </c>
      <c r="D328" s="11">
        <v>42700</v>
      </c>
      <c r="E328" s="12">
        <v>331</v>
      </c>
      <c r="F328">
        <v>2300</v>
      </c>
      <c r="G328" s="11">
        <v>42703</v>
      </c>
      <c r="H328" s="12">
        <v>74</v>
      </c>
      <c r="I328" s="12">
        <v>52</v>
      </c>
      <c r="J328" s="13">
        <v>0.7</v>
      </c>
      <c r="K328" s="12">
        <v>3</v>
      </c>
      <c r="L328" s="13">
        <v>0.45</v>
      </c>
      <c r="M328" s="13">
        <v>0.32800000000000001</v>
      </c>
      <c r="N328" s="40">
        <v>29.9</v>
      </c>
      <c r="O328" s="47">
        <v>294</v>
      </c>
      <c r="P328" s="40">
        <v>8.9</v>
      </c>
      <c r="Q328" s="137" t="s">
        <v>107</v>
      </c>
    </row>
    <row r="329" spans="1:17">
      <c r="A329">
        <v>1617</v>
      </c>
      <c r="B329">
        <v>4</v>
      </c>
      <c r="C329">
        <v>100</v>
      </c>
      <c r="D329" s="11">
        <v>42715</v>
      </c>
      <c r="E329" s="12">
        <v>346</v>
      </c>
      <c r="F329">
        <v>1000</v>
      </c>
      <c r="G329" s="11">
        <v>42715</v>
      </c>
      <c r="H329" s="12">
        <v>10</v>
      </c>
      <c r="I329" s="12">
        <v>22</v>
      </c>
      <c r="J329" s="13">
        <v>1.83</v>
      </c>
      <c r="K329" s="12">
        <v>4</v>
      </c>
      <c r="L329" s="13">
        <v>0.127</v>
      </c>
      <c r="N329" s="40">
        <v>31.3</v>
      </c>
      <c r="O329" s="47">
        <v>280</v>
      </c>
      <c r="P329" s="40">
        <v>11.9</v>
      </c>
      <c r="Q329" s="137" t="s">
        <v>107</v>
      </c>
    </row>
    <row r="330" spans="1:17">
      <c r="A330">
        <v>1617</v>
      </c>
      <c r="B330">
        <v>5</v>
      </c>
      <c r="C330">
        <v>1000</v>
      </c>
      <c r="D330" s="11">
        <v>42719</v>
      </c>
      <c r="E330" s="12">
        <v>350</v>
      </c>
      <c r="F330">
        <v>2300</v>
      </c>
      <c r="G330" s="11">
        <v>42721</v>
      </c>
      <c r="H330" s="12">
        <v>62</v>
      </c>
      <c r="I330" s="12">
        <v>59</v>
      </c>
      <c r="J330" s="13">
        <v>0.95</v>
      </c>
      <c r="K330" s="12">
        <v>3</v>
      </c>
      <c r="L330" s="13">
        <v>0.47899999999999998</v>
      </c>
      <c r="N330" s="40">
        <v>40.299999999999997</v>
      </c>
      <c r="O330" s="47">
        <v>244</v>
      </c>
      <c r="P330" s="40">
        <v>12.2</v>
      </c>
      <c r="Q330" s="137" t="s">
        <v>107</v>
      </c>
    </row>
    <row r="331" spans="1:17">
      <c r="A331">
        <v>1617</v>
      </c>
      <c r="B331">
        <v>6</v>
      </c>
      <c r="C331">
        <v>0</v>
      </c>
      <c r="D331" s="11">
        <v>42726</v>
      </c>
      <c r="E331" s="12">
        <v>357</v>
      </c>
      <c r="F331">
        <v>800</v>
      </c>
      <c r="G331" s="11">
        <v>42727</v>
      </c>
      <c r="H331" s="12">
        <v>32</v>
      </c>
      <c r="I331" s="12">
        <v>21</v>
      </c>
      <c r="J331" s="13">
        <v>0.64</v>
      </c>
      <c r="K331" s="12">
        <v>2</v>
      </c>
      <c r="L331" s="13">
        <v>0.20300000000000001</v>
      </c>
      <c r="N331" s="40">
        <v>18.899999999999999</v>
      </c>
      <c r="O331" s="47">
        <v>197</v>
      </c>
      <c r="P331" s="40">
        <v>7.2</v>
      </c>
      <c r="Q331" s="137" t="s">
        <v>107</v>
      </c>
    </row>
    <row r="332" spans="1:17">
      <c r="A332">
        <v>1617</v>
      </c>
      <c r="B332">
        <v>7</v>
      </c>
      <c r="C332">
        <v>1700</v>
      </c>
      <c r="D332" s="11">
        <v>42728</v>
      </c>
      <c r="E332" s="12">
        <v>359</v>
      </c>
      <c r="F332">
        <v>1700</v>
      </c>
      <c r="G332" s="11">
        <v>42729</v>
      </c>
      <c r="H332" s="12">
        <v>25</v>
      </c>
      <c r="I332" s="12">
        <v>20</v>
      </c>
      <c r="J332" s="13">
        <v>0.8</v>
      </c>
      <c r="K332" s="12">
        <v>3</v>
      </c>
      <c r="L332" s="13">
        <v>0.124</v>
      </c>
      <c r="M332" s="13">
        <v>5.3999999999999999E-2</v>
      </c>
      <c r="N332" s="40">
        <v>43</v>
      </c>
      <c r="O332" s="47">
        <v>217</v>
      </c>
      <c r="P332" s="40">
        <v>13.1</v>
      </c>
      <c r="Q332" s="137" t="s">
        <v>107</v>
      </c>
    </row>
    <row r="333" spans="1:17">
      <c r="A333">
        <v>1617</v>
      </c>
      <c r="B333">
        <v>8</v>
      </c>
      <c r="C333">
        <v>200</v>
      </c>
      <c r="D333" s="11">
        <v>42739</v>
      </c>
      <c r="E333" s="12">
        <v>4</v>
      </c>
      <c r="F333">
        <v>400</v>
      </c>
      <c r="G333" s="11">
        <v>42741</v>
      </c>
      <c r="H333" s="12">
        <v>51</v>
      </c>
      <c r="I333" s="12">
        <v>42</v>
      </c>
      <c r="J333" s="13">
        <v>0.82</v>
      </c>
      <c r="K333" s="12">
        <v>2</v>
      </c>
      <c r="L333" s="13">
        <v>0.36899999999999999</v>
      </c>
      <c r="N333" s="40">
        <v>37.299999999999997</v>
      </c>
      <c r="O333" s="47">
        <v>285</v>
      </c>
      <c r="P333" s="40">
        <v>13.1</v>
      </c>
      <c r="Q333" s="137" t="s">
        <v>107</v>
      </c>
    </row>
    <row r="334" spans="1:17">
      <c r="A334">
        <v>1617</v>
      </c>
      <c r="B334">
        <v>9</v>
      </c>
      <c r="C334">
        <v>900</v>
      </c>
      <c r="D334" s="11">
        <v>42743</v>
      </c>
      <c r="E334" s="12">
        <v>8</v>
      </c>
      <c r="F334">
        <v>2100</v>
      </c>
      <c r="G334" s="11">
        <v>42744</v>
      </c>
      <c r="H334" s="12">
        <v>37</v>
      </c>
      <c r="I334" s="12">
        <v>38</v>
      </c>
      <c r="J334" s="13">
        <v>1.03</v>
      </c>
      <c r="K334" s="12">
        <v>3</v>
      </c>
      <c r="L334" s="13">
        <v>0.26600000000000001</v>
      </c>
      <c r="N334" s="40">
        <v>35.299999999999997</v>
      </c>
      <c r="O334" s="47">
        <v>241</v>
      </c>
      <c r="P334" s="40">
        <v>11.5</v>
      </c>
      <c r="Q334" s="137" t="s">
        <v>107</v>
      </c>
    </row>
    <row r="335" spans="1:17">
      <c r="A335">
        <v>1617</v>
      </c>
      <c r="B335">
        <v>10</v>
      </c>
      <c r="C335">
        <v>1000</v>
      </c>
      <c r="D335" s="11">
        <v>42747</v>
      </c>
      <c r="E335" s="12">
        <v>12</v>
      </c>
      <c r="F335">
        <v>1100</v>
      </c>
      <c r="G335" s="11">
        <v>42749</v>
      </c>
      <c r="H335" s="12">
        <v>50</v>
      </c>
      <c r="I335" s="12">
        <v>32</v>
      </c>
      <c r="J335" s="13">
        <v>0.64</v>
      </c>
      <c r="K335" s="12">
        <v>3</v>
      </c>
      <c r="L335" s="13">
        <v>0.313</v>
      </c>
      <c r="N335" s="40">
        <v>19.3</v>
      </c>
      <c r="O335" s="47">
        <v>186</v>
      </c>
      <c r="P335" s="40">
        <v>7.9</v>
      </c>
      <c r="Q335" s="137" t="s">
        <v>107</v>
      </c>
    </row>
    <row r="336" spans="1:17">
      <c r="A336">
        <v>1617</v>
      </c>
      <c r="B336">
        <v>11</v>
      </c>
      <c r="C336">
        <v>1900</v>
      </c>
      <c r="D336" s="11">
        <v>42755</v>
      </c>
      <c r="E336" s="12">
        <v>20</v>
      </c>
      <c r="F336">
        <v>2000</v>
      </c>
      <c r="G336" s="11">
        <v>42758</v>
      </c>
      <c r="H336" s="12">
        <v>74</v>
      </c>
      <c r="I336" s="12">
        <v>52</v>
      </c>
      <c r="J336" s="13">
        <v>0.7</v>
      </c>
      <c r="K336" s="12">
        <v>4</v>
      </c>
      <c r="L336" s="13">
        <v>0.38700000000000001</v>
      </c>
      <c r="N336" s="40">
        <v>39</v>
      </c>
      <c r="O336" s="47">
        <v>237</v>
      </c>
      <c r="P336" s="40">
        <v>9.1</v>
      </c>
      <c r="Q336" s="143" t="s">
        <v>107</v>
      </c>
    </row>
    <row r="337" spans="1:17">
      <c r="A337">
        <v>1617</v>
      </c>
      <c r="B337">
        <v>12</v>
      </c>
      <c r="C337">
        <v>700</v>
      </c>
      <c r="D337" s="11">
        <v>42759</v>
      </c>
      <c r="E337" s="12">
        <v>24</v>
      </c>
      <c r="F337">
        <v>2400</v>
      </c>
      <c r="G337" s="11">
        <v>42760</v>
      </c>
      <c r="H337" s="12">
        <v>42</v>
      </c>
      <c r="I337" s="12">
        <v>16</v>
      </c>
      <c r="J337" s="13">
        <v>0.38</v>
      </c>
      <c r="K337" s="12">
        <v>2</v>
      </c>
      <c r="L337" s="13">
        <v>-1.4999999999999999E-2</v>
      </c>
      <c r="N337" s="40">
        <v>16.7</v>
      </c>
      <c r="O337" s="47">
        <v>312</v>
      </c>
      <c r="P337" s="40">
        <v>5</v>
      </c>
      <c r="Q337" s="143" t="s">
        <v>126</v>
      </c>
    </row>
    <row r="338" spans="1:17">
      <c r="A338">
        <v>1617</v>
      </c>
      <c r="B338">
        <v>13</v>
      </c>
      <c r="C338">
        <v>1100</v>
      </c>
      <c r="D338" s="11">
        <v>42773</v>
      </c>
      <c r="E338" s="12">
        <v>38</v>
      </c>
      <c r="F338">
        <v>800</v>
      </c>
      <c r="G338" s="11">
        <v>42774</v>
      </c>
      <c r="H338" s="12">
        <v>22</v>
      </c>
      <c r="I338" s="12">
        <v>15</v>
      </c>
      <c r="J338" s="13">
        <v>0.68</v>
      </c>
      <c r="K338" s="12">
        <v>3</v>
      </c>
      <c r="L338" s="13">
        <v>5.1999999999999998E-2</v>
      </c>
      <c r="N338" s="40">
        <v>36</v>
      </c>
      <c r="O338" s="47">
        <v>282</v>
      </c>
      <c r="P338" s="40">
        <v>14.8</v>
      </c>
      <c r="Q338" s="143" t="s">
        <v>107</v>
      </c>
    </row>
    <row r="339" spans="1:17">
      <c r="A339">
        <v>1617</v>
      </c>
      <c r="B339">
        <v>14</v>
      </c>
      <c r="C339">
        <v>1400</v>
      </c>
      <c r="D339" s="11">
        <v>42777</v>
      </c>
      <c r="E339" s="12">
        <v>42</v>
      </c>
      <c r="F339">
        <v>1800</v>
      </c>
      <c r="G339" s="11">
        <v>42778</v>
      </c>
      <c r="H339" s="12">
        <v>29</v>
      </c>
      <c r="I339" s="12">
        <v>17</v>
      </c>
      <c r="J339" s="13">
        <v>0.59</v>
      </c>
      <c r="K339" s="12">
        <v>2</v>
      </c>
      <c r="L339" s="13">
        <v>0.17499999999999999</v>
      </c>
      <c r="M339" s="13">
        <v>0.24299999999999999</v>
      </c>
      <c r="N339" s="40">
        <v>17.899999999999999</v>
      </c>
      <c r="O339" s="47">
        <v>198</v>
      </c>
      <c r="P339" s="40">
        <v>12.4</v>
      </c>
      <c r="Q339" s="143" t="s">
        <v>107</v>
      </c>
    </row>
    <row r="340" spans="1:17">
      <c r="A340">
        <v>1617</v>
      </c>
      <c r="B340">
        <v>15</v>
      </c>
      <c r="C340">
        <v>300</v>
      </c>
      <c r="D340" s="11">
        <v>42789</v>
      </c>
      <c r="E340" s="12">
        <v>54</v>
      </c>
      <c r="F340">
        <v>2000</v>
      </c>
      <c r="G340" s="11">
        <v>42790</v>
      </c>
      <c r="H340" s="12">
        <v>42</v>
      </c>
      <c r="I340" s="12">
        <v>20</v>
      </c>
      <c r="J340" s="13">
        <v>0.48</v>
      </c>
      <c r="K340" s="12">
        <v>3</v>
      </c>
      <c r="L340" s="13">
        <v>0.187</v>
      </c>
      <c r="M340" s="13">
        <v>0.129</v>
      </c>
      <c r="N340" s="40">
        <v>26.7</v>
      </c>
      <c r="O340" s="47">
        <v>270</v>
      </c>
      <c r="P340" s="40">
        <v>8.5</v>
      </c>
      <c r="Q340" s="143" t="s">
        <v>107</v>
      </c>
    </row>
    <row r="341" spans="1:17">
      <c r="A341">
        <v>1617</v>
      </c>
      <c r="B341">
        <v>16</v>
      </c>
      <c r="C341">
        <v>1000</v>
      </c>
      <c r="D341" s="11">
        <v>42793</v>
      </c>
      <c r="E341" s="12">
        <v>58</v>
      </c>
      <c r="F341">
        <v>100</v>
      </c>
      <c r="G341" s="11">
        <v>42795</v>
      </c>
      <c r="H341" s="12">
        <v>40</v>
      </c>
      <c r="I341" s="12">
        <v>24</v>
      </c>
      <c r="J341" s="13">
        <v>0.6</v>
      </c>
      <c r="K341" s="12">
        <v>2</v>
      </c>
      <c r="L341" s="13">
        <v>0.24099999999999999</v>
      </c>
      <c r="M341" s="13">
        <v>0.16300000000000001</v>
      </c>
      <c r="N341" s="40">
        <v>26</v>
      </c>
      <c r="O341" s="47">
        <v>255</v>
      </c>
      <c r="P341" s="40">
        <v>10.199999999999999</v>
      </c>
      <c r="Q341" s="143" t="s">
        <v>107</v>
      </c>
    </row>
    <row r="342" spans="1:17">
      <c r="A342">
        <v>1617</v>
      </c>
      <c r="B342">
        <v>17</v>
      </c>
      <c r="C342">
        <v>1400</v>
      </c>
      <c r="D342" s="11">
        <v>42799</v>
      </c>
      <c r="E342" s="12">
        <v>64</v>
      </c>
      <c r="F342">
        <v>1300</v>
      </c>
      <c r="G342" s="11">
        <v>42800</v>
      </c>
      <c r="H342" s="12">
        <v>24</v>
      </c>
      <c r="I342" s="12">
        <v>12</v>
      </c>
      <c r="J342" s="13">
        <v>0.5</v>
      </c>
      <c r="K342" s="12">
        <v>2</v>
      </c>
      <c r="L342" s="13">
        <v>0.125</v>
      </c>
      <c r="M342" s="13">
        <v>3.0000000000000001E-3</v>
      </c>
      <c r="N342" s="40">
        <v>36.299999999999997</v>
      </c>
      <c r="O342" s="47">
        <v>226</v>
      </c>
      <c r="P342" s="40">
        <v>17.600000000000001</v>
      </c>
      <c r="Q342" s="143" t="s">
        <v>127</v>
      </c>
    </row>
    <row r="343" spans="1:17">
      <c r="A343">
        <v>1617</v>
      </c>
      <c r="B343">
        <v>18</v>
      </c>
      <c r="C343">
        <v>1100</v>
      </c>
      <c r="D343" s="11">
        <v>42817</v>
      </c>
      <c r="E343" s="12">
        <v>82</v>
      </c>
      <c r="F343">
        <v>1200</v>
      </c>
      <c r="G343" s="11">
        <v>42818</v>
      </c>
      <c r="H343" s="12">
        <v>26</v>
      </c>
      <c r="I343" s="12">
        <v>42</v>
      </c>
      <c r="J343" s="13">
        <v>1.62</v>
      </c>
      <c r="K343" s="12">
        <v>5</v>
      </c>
      <c r="L343" s="13">
        <v>0.44800000000000001</v>
      </c>
      <c r="M343" s="13">
        <v>0.318</v>
      </c>
      <c r="N343" s="40">
        <v>27.4</v>
      </c>
      <c r="O343" s="47">
        <v>4</v>
      </c>
      <c r="P343" s="40">
        <v>9.3000000000000007</v>
      </c>
      <c r="Q343" s="143" t="s">
        <v>128</v>
      </c>
    </row>
    <row r="344" spans="1:17">
      <c r="A344">
        <v>1617</v>
      </c>
      <c r="B344">
        <v>19</v>
      </c>
      <c r="C344">
        <v>1600</v>
      </c>
      <c r="D344" s="11">
        <v>42819</v>
      </c>
      <c r="E344" s="12">
        <v>84</v>
      </c>
      <c r="F344">
        <v>900</v>
      </c>
      <c r="G344" s="11">
        <v>42820</v>
      </c>
      <c r="H344" s="12">
        <v>18</v>
      </c>
      <c r="I344" s="12">
        <v>18</v>
      </c>
      <c r="J344" s="13">
        <v>1</v>
      </c>
      <c r="K344" s="12">
        <v>3</v>
      </c>
      <c r="L344" s="13">
        <v>0.20799999999999999</v>
      </c>
      <c r="M344" s="13">
        <v>7.3999999999999996E-2</v>
      </c>
      <c r="N344" s="40">
        <v>14</v>
      </c>
      <c r="O344" s="47">
        <v>305</v>
      </c>
      <c r="P344" s="40">
        <v>4.7</v>
      </c>
      <c r="Q344" s="143" t="s">
        <v>107</v>
      </c>
    </row>
    <row r="345" spans="1:17">
      <c r="A345">
        <v>1617</v>
      </c>
      <c r="B345">
        <v>20</v>
      </c>
      <c r="C345">
        <v>1800</v>
      </c>
      <c r="D345" s="11">
        <v>42821</v>
      </c>
      <c r="E345" s="12">
        <v>86</v>
      </c>
      <c r="F345">
        <v>200</v>
      </c>
      <c r="G345" s="11">
        <v>42822</v>
      </c>
      <c r="H345" s="12">
        <v>9</v>
      </c>
      <c r="I345" s="12">
        <v>19</v>
      </c>
      <c r="J345" s="13">
        <v>2.11</v>
      </c>
      <c r="K345" s="12">
        <v>5</v>
      </c>
      <c r="L345" s="13">
        <v>0.23300000000000001</v>
      </c>
      <c r="M345" s="13">
        <v>0.214</v>
      </c>
      <c r="N345" s="40">
        <v>12.1</v>
      </c>
      <c r="O345" s="47">
        <v>169</v>
      </c>
      <c r="P345" s="40">
        <v>4.4000000000000004</v>
      </c>
      <c r="Q345" s="143" t="s">
        <v>107</v>
      </c>
    </row>
    <row r="346" spans="1:17">
      <c r="A346">
        <v>1617</v>
      </c>
      <c r="B346">
        <v>21</v>
      </c>
      <c r="C346">
        <v>1600</v>
      </c>
      <c r="D346" s="11">
        <v>42822</v>
      </c>
      <c r="E346" s="12">
        <v>87</v>
      </c>
      <c r="F346">
        <v>1500</v>
      </c>
      <c r="G346" s="11">
        <v>42823</v>
      </c>
      <c r="H346" s="12">
        <v>24</v>
      </c>
      <c r="I346" s="12">
        <v>12</v>
      </c>
      <c r="J346" s="13">
        <v>0.5</v>
      </c>
      <c r="K346" s="12">
        <v>2</v>
      </c>
      <c r="L346" s="13">
        <v>1.7000000000000001E-2</v>
      </c>
      <c r="M346" s="13">
        <v>0</v>
      </c>
      <c r="N346" s="40">
        <v>24.1</v>
      </c>
      <c r="O346" s="47">
        <v>13</v>
      </c>
      <c r="P346" s="40">
        <v>10</v>
      </c>
      <c r="Q346" s="143" t="s">
        <v>107</v>
      </c>
    </row>
    <row r="347" spans="1:17">
      <c r="A347">
        <v>1617</v>
      </c>
      <c r="B347">
        <v>22</v>
      </c>
      <c r="C347">
        <v>1900</v>
      </c>
      <c r="D347" s="11">
        <v>42824</v>
      </c>
      <c r="E347" s="12">
        <v>89</v>
      </c>
      <c r="F347">
        <v>300</v>
      </c>
      <c r="G347" s="11">
        <v>42827</v>
      </c>
      <c r="H347" s="12">
        <v>57</v>
      </c>
      <c r="I347" s="12">
        <v>17</v>
      </c>
      <c r="J347" s="13">
        <v>0.3</v>
      </c>
      <c r="K347" s="12">
        <v>2</v>
      </c>
      <c r="L347" s="13">
        <v>4.4999999999999998E-2</v>
      </c>
      <c r="M347" s="13">
        <v>7.3999999999999996E-2</v>
      </c>
      <c r="N347" s="40">
        <v>28.6</v>
      </c>
      <c r="O347" s="47">
        <v>142</v>
      </c>
      <c r="P347" s="40">
        <v>5.3</v>
      </c>
      <c r="Q347" s="143" t="s">
        <v>129</v>
      </c>
    </row>
  </sheetData>
  <phoneticPr fontId="3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R29" sqref="R29"/>
    </sheetView>
  </sheetViews>
  <sheetFormatPr baseColWidth="10" defaultColWidth="8.83203125" defaultRowHeight="14" x14ac:dyDescent="0"/>
  <cols>
    <col min="1" max="1" width="37.1640625" style="56" customWidth="1"/>
    <col min="2" max="7" width="10.5" style="56" bestFit="1" customWidth="1"/>
    <col min="8" max="8" width="11.5" style="56" bestFit="1" customWidth="1"/>
    <col min="9" max="9" width="10.5" style="56" bestFit="1" customWidth="1"/>
    <col min="10" max="16384" width="8.83203125" style="56"/>
  </cols>
  <sheetData>
    <row r="2" spans="1:10">
      <c r="B2" s="56" t="s">
        <v>25</v>
      </c>
    </row>
    <row r="3" spans="1:10">
      <c r="B3" s="58" t="s">
        <v>48</v>
      </c>
      <c r="C3" s="58" t="s">
        <v>49</v>
      </c>
      <c r="D3" s="58" t="s">
        <v>50</v>
      </c>
      <c r="E3" s="58" t="s">
        <v>51</v>
      </c>
      <c r="F3" s="58" t="s">
        <v>52</v>
      </c>
      <c r="G3" s="58" t="s">
        <v>54</v>
      </c>
      <c r="H3" s="59">
        <v>1011</v>
      </c>
      <c r="I3" s="58" t="s">
        <v>94</v>
      </c>
    </row>
    <row r="4" spans="1:10">
      <c r="A4" s="56" t="s">
        <v>93</v>
      </c>
      <c r="B4" s="60">
        <v>84791.687999999995</v>
      </c>
      <c r="C4" s="60">
        <v>92289.600000000006</v>
      </c>
      <c r="D4" s="60">
        <v>86187.936000000002</v>
      </c>
      <c r="E4" s="60">
        <v>96612.551999999996</v>
      </c>
      <c r="F4" s="60">
        <v>96953.95199999999</v>
      </c>
      <c r="G4" s="60">
        <v>90740.47199999998</v>
      </c>
      <c r="H4" s="60">
        <v>100811.4</v>
      </c>
      <c r="I4" s="60">
        <v>87481.44</v>
      </c>
    </row>
    <row r="5" spans="1:10">
      <c r="A5" s="56" t="s">
        <v>92</v>
      </c>
      <c r="B5" s="56">
        <v>890</v>
      </c>
      <c r="C5" s="56">
        <v>833</v>
      </c>
      <c r="D5" s="56">
        <v>910</v>
      </c>
      <c r="E5" s="56">
        <v>1024</v>
      </c>
      <c r="F5" s="56">
        <v>916</v>
      </c>
      <c r="G5" s="56">
        <v>836</v>
      </c>
      <c r="H5" s="56">
        <v>1151</v>
      </c>
      <c r="I5" s="56">
        <v>660</v>
      </c>
    </row>
    <row r="6" spans="1:10">
      <c r="A6" s="56" t="s">
        <v>95</v>
      </c>
      <c r="B6" s="57">
        <f t="shared" ref="B6:I6" si="0">B5/B4</f>
        <v>1.0496311855473381E-2</v>
      </c>
      <c r="C6" s="57">
        <f t="shared" si="0"/>
        <v>9.0259357500736808E-3</v>
      </c>
      <c r="D6" s="57">
        <f t="shared" si="0"/>
        <v>1.055832222272964E-2</v>
      </c>
      <c r="E6" s="57">
        <f t="shared" si="0"/>
        <v>1.0599036862208132E-2</v>
      </c>
      <c r="F6" s="57">
        <f t="shared" si="0"/>
        <v>9.4477840366940392E-3</v>
      </c>
      <c r="G6" s="57">
        <f t="shared" si="0"/>
        <v>9.2130885102735659E-3</v>
      </c>
      <c r="H6" s="57">
        <f t="shared" si="0"/>
        <v>1.1417359544654672E-2</v>
      </c>
      <c r="I6" s="57">
        <f t="shared" si="0"/>
        <v>7.5444574300560212E-3</v>
      </c>
      <c r="J6" s="57"/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4"/>
  <sheetViews>
    <sheetView topLeftCell="C3" workbookViewId="0">
      <selection activeCell="R13" sqref="R13"/>
    </sheetView>
  </sheetViews>
  <sheetFormatPr baseColWidth="10" defaultColWidth="8.83203125" defaultRowHeight="12" x14ac:dyDescent="0"/>
  <cols>
    <col min="1" max="1" width="23.1640625" customWidth="1"/>
    <col min="3" max="3" width="10.33203125" customWidth="1"/>
    <col min="4" max="4" width="12.6640625" customWidth="1"/>
  </cols>
  <sheetData>
    <row r="4" spans="1:18">
      <c r="B4" s="3"/>
      <c r="C4" s="3"/>
      <c r="D4" s="122" t="s">
        <v>114</v>
      </c>
      <c r="E4" s="122" t="s">
        <v>115</v>
      </c>
      <c r="F4" s="122" t="s">
        <v>115</v>
      </c>
      <c r="G4" s="122" t="s">
        <v>115</v>
      </c>
      <c r="H4" s="122" t="s">
        <v>115</v>
      </c>
      <c r="I4" s="122" t="s">
        <v>115</v>
      </c>
      <c r="J4" s="122" t="s">
        <v>115</v>
      </c>
      <c r="K4" s="122" t="s">
        <v>115</v>
      </c>
      <c r="L4" s="122" t="s">
        <v>115</v>
      </c>
      <c r="M4" s="122" t="s">
        <v>115</v>
      </c>
      <c r="N4" s="122" t="s">
        <v>115</v>
      </c>
      <c r="O4" s="122" t="s">
        <v>115</v>
      </c>
      <c r="P4" s="122" t="s">
        <v>115</v>
      </c>
      <c r="Q4" s="122" t="s">
        <v>115</v>
      </c>
      <c r="R4" s="140" t="s">
        <v>115</v>
      </c>
    </row>
    <row r="5" spans="1:18" ht="13" thickBot="1">
      <c r="A5" s="34" t="s">
        <v>116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  <c r="R5" s="7">
        <v>2017</v>
      </c>
    </row>
    <row r="6" spans="1:18">
      <c r="B6" s="3"/>
      <c r="C6" s="3" t="s">
        <v>3</v>
      </c>
      <c r="D6" s="123">
        <v>1.8333333333333333</v>
      </c>
      <c r="E6" s="122">
        <v>0</v>
      </c>
      <c r="F6" s="122">
        <v>2</v>
      </c>
      <c r="G6" s="122">
        <v>2</v>
      </c>
      <c r="H6" s="122">
        <v>5</v>
      </c>
      <c r="I6" s="122">
        <v>3</v>
      </c>
      <c r="J6" s="122">
        <v>0</v>
      </c>
      <c r="K6" s="122">
        <v>3</v>
      </c>
      <c r="L6" s="122">
        <v>2</v>
      </c>
      <c r="M6" s="122">
        <v>3</v>
      </c>
      <c r="N6" s="122">
        <v>0</v>
      </c>
      <c r="O6" s="122">
        <v>2</v>
      </c>
      <c r="P6" s="122">
        <v>0</v>
      </c>
      <c r="Q6" s="134">
        <v>2</v>
      </c>
      <c r="R6" s="140">
        <v>0</v>
      </c>
    </row>
    <row r="7" spans="1:18">
      <c r="A7" s="151" t="s">
        <v>65</v>
      </c>
      <c r="B7" s="151"/>
      <c r="C7" s="3" t="s">
        <v>4</v>
      </c>
      <c r="D7" s="123">
        <v>3.0833333333333335</v>
      </c>
      <c r="E7" s="122">
        <v>6</v>
      </c>
      <c r="F7" s="122">
        <v>3</v>
      </c>
      <c r="G7" s="122">
        <v>4</v>
      </c>
      <c r="H7" s="122">
        <v>3</v>
      </c>
      <c r="I7" s="122">
        <v>2</v>
      </c>
      <c r="J7" s="122">
        <v>3</v>
      </c>
      <c r="K7" s="122">
        <v>1</v>
      </c>
      <c r="L7" s="122">
        <v>3</v>
      </c>
      <c r="M7" s="122">
        <v>5</v>
      </c>
      <c r="N7" s="122">
        <v>1</v>
      </c>
      <c r="O7" s="122">
        <v>3</v>
      </c>
      <c r="P7" s="122">
        <v>3</v>
      </c>
      <c r="Q7" s="136">
        <v>3</v>
      </c>
      <c r="R7" s="140">
        <v>3</v>
      </c>
    </row>
    <row r="8" spans="1:18">
      <c r="A8" s="118" t="s">
        <v>111</v>
      </c>
      <c r="B8" s="119"/>
      <c r="C8" s="3" t="s">
        <v>5</v>
      </c>
      <c r="D8" s="123">
        <v>3.75</v>
      </c>
      <c r="E8" s="122">
        <v>5</v>
      </c>
      <c r="F8" s="122">
        <v>2</v>
      </c>
      <c r="G8" s="122">
        <v>4</v>
      </c>
      <c r="H8" s="122">
        <v>2</v>
      </c>
      <c r="I8" s="122">
        <v>5</v>
      </c>
      <c r="J8" s="122">
        <v>6</v>
      </c>
      <c r="K8" s="122">
        <v>3</v>
      </c>
      <c r="L8" s="122">
        <v>4</v>
      </c>
      <c r="M8" s="122">
        <v>2</v>
      </c>
      <c r="N8" s="122">
        <v>7</v>
      </c>
      <c r="O8" s="122">
        <v>3</v>
      </c>
      <c r="P8" s="122">
        <v>2</v>
      </c>
      <c r="Q8" s="138">
        <v>4</v>
      </c>
      <c r="R8" s="140">
        <v>4</v>
      </c>
    </row>
    <row r="9" spans="1:18">
      <c r="A9" s="109" t="s">
        <v>106</v>
      </c>
      <c r="B9" s="110"/>
      <c r="C9" s="3" t="s">
        <v>6</v>
      </c>
      <c r="D9" s="123">
        <v>3.25</v>
      </c>
      <c r="E9" s="122">
        <v>2</v>
      </c>
      <c r="F9" s="122">
        <v>3</v>
      </c>
      <c r="G9" s="122">
        <v>5</v>
      </c>
      <c r="H9" s="122">
        <v>2</v>
      </c>
      <c r="I9" s="122">
        <v>5</v>
      </c>
      <c r="J9" s="122">
        <v>3</v>
      </c>
      <c r="K9" s="122">
        <v>3</v>
      </c>
      <c r="L9" s="122">
        <v>5</v>
      </c>
      <c r="M9" s="122">
        <v>3</v>
      </c>
      <c r="N9" s="122">
        <v>4</v>
      </c>
      <c r="O9" s="122">
        <v>3</v>
      </c>
      <c r="P9" s="122">
        <v>1</v>
      </c>
      <c r="Q9" s="138">
        <v>4</v>
      </c>
      <c r="R9" s="140">
        <v>5</v>
      </c>
    </row>
    <row r="10" spans="1:18">
      <c r="A10" s="149" t="s">
        <v>110</v>
      </c>
      <c r="B10" s="150"/>
      <c r="C10" s="3" t="s">
        <v>7</v>
      </c>
      <c r="D10" s="123">
        <v>3.3333333333333335</v>
      </c>
      <c r="E10" s="122">
        <v>4</v>
      </c>
      <c r="F10" s="122">
        <v>3</v>
      </c>
      <c r="G10" s="122">
        <v>1</v>
      </c>
      <c r="H10" s="122">
        <v>4</v>
      </c>
      <c r="I10" s="122">
        <v>5</v>
      </c>
      <c r="J10" s="122">
        <v>2</v>
      </c>
      <c r="K10" s="122">
        <v>2</v>
      </c>
      <c r="L10" s="122">
        <v>4</v>
      </c>
      <c r="M10" s="122">
        <v>5</v>
      </c>
      <c r="N10" s="122">
        <v>3</v>
      </c>
      <c r="O10" s="122">
        <v>4</v>
      </c>
      <c r="P10" s="122">
        <v>3</v>
      </c>
      <c r="Q10" s="138">
        <v>1</v>
      </c>
      <c r="R10" s="144">
        <v>5</v>
      </c>
    </row>
    <row r="11" spans="1:18">
      <c r="A11" s="145"/>
      <c r="B11" s="145"/>
      <c r="C11" s="3" t="s">
        <v>8</v>
      </c>
      <c r="D11" s="123">
        <v>3.0833333333333335</v>
      </c>
      <c r="E11" s="122">
        <v>1</v>
      </c>
      <c r="F11" s="122">
        <v>3</v>
      </c>
      <c r="G11" s="122">
        <v>5</v>
      </c>
      <c r="H11" s="122">
        <v>3</v>
      </c>
      <c r="I11" s="122">
        <v>1</v>
      </c>
      <c r="J11" s="122">
        <v>4</v>
      </c>
      <c r="K11" s="122">
        <v>5</v>
      </c>
      <c r="L11" s="122">
        <v>4</v>
      </c>
      <c r="M11" s="122">
        <v>2</v>
      </c>
      <c r="N11" s="122">
        <v>3</v>
      </c>
      <c r="O11" s="122">
        <v>4</v>
      </c>
      <c r="P11" s="122">
        <v>2</v>
      </c>
      <c r="Q11" s="138">
        <v>4</v>
      </c>
      <c r="R11" s="144">
        <v>5</v>
      </c>
    </row>
    <row r="12" spans="1:18">
      <c r="B12" s="3"/>
      <c r="C12" s="3" t="s">
        <v>9</v>
      </c>
      <c r="D12" s="123">
        <v>3.9166666666666665</v>
      </c>
      <c r="E12" s="122">
        <v>4</v>
      </c>
      <c r="F12" s="122">
        <v>4</v>
      </c>
      <c r="G12" s="122">
        <v>3</v>
      </c>
      <c r="H12" s="122">
        <v>5</v>
      </c>
      <c r="I12" s="122">
        <v>3</v>
      </c>
      <c r="J12" s="122">
        <v>4</v>
      </c>
      <c r="K12" s="122">
        <v>6</v>
      </c>
      <c r="L12" s="122">
        <v>6</v>
      </c>
      <c r="M12" s="122">
        <v>3</v>
      </c>
      <c r="N12" s="122">
        <v>3</v>
      </c>
      <c r="O12" s="122">
        <v>4</v>
      </c>
      <c r="P12" s="122">
        <v>2</v>
      </c>
      <c r="Q12" s="138">
        <v>3</v>
      </c>
    </row>
    <row r="13" spans="1:18">
      <c r="B13" s="3"/>
      <c r="C13" s="3" t="s">
        <v>10</v>
      </c>
      <c r="D13" s="123">
        <v>2.25</v>
      </c>
      <c r="E13" s="81">
        <v>1</v>
      </c>
      <c r="F13" s="81">
        <v>0</v>
      </c>
      <c r="G13" s="122">
        <v>2</v>
      </c>
      <c r="H13" s="122">
        <v>3</v>
      </c>
      <c r="I13" s="122">
        <v>5</v>
      </c>
      <c r="J13" s="122">
        <v>2</v>
      </c>
      <c r="K13" s="122">
        <v>1</v>
      </c>
      <c r="L13" s="127">
        <v>5</v>
      </c>
      <c r="M13" s="127">
        <v>0</v>
      </c>
      <c r="N13" s="127">
        <v>1</v>
      </c>
      <c r="O13" s="127">
        <v>2</v>
      </c>
      <c r="P13" s="127">
        <v>5</v>
      </c>
      <c r="Q13" s="139">
        <v>3</v>
      </c>
    </row>
    <row r="14" spans="1:18">
      <c r="B14" s="3"/>
      <c r="C14" s="3" t="s">
        <v>11</v>
      </c>
      <c r="D14" s="123">
        <v>0.25</v>
      </c>
      <c r="E14" s="121">
        <v>0</v>
      </c>
      <c r="F14" s="81">
        <v>0</v>
      </c>
      <c r="G14" s="81">
        <v>0</v>
      </c>
      <c r="H14" s="81">
        <v>0</v>
      </c>
      <c r="I14" s="81">
        <v>1</v>
      </c>
      <c r="J14" s="81">
        <v>0</v>
      </c>
      <c r="K14" s="81">
        <v>1</v>
      </c>
      <c r="L14" s="122">
        <v>1</v>
      </c>
      <c r="M14" s="127">
        <v>0</v>
      </c>
      <c r="N14" s="127">
        <v>0</v>
      </c>
      <c r="O14" s="128">
        <v>0</v>
      </c>
      <c r="P14" s="129">
        <v>0</v>
      </c>
      <c r="Q14" s="139">
        <v>0</v>
      </c>
    </row>
    <row r="15" spans="1:18">
      <c r="B15" s="3"/>
      <c r="C15" s="3" t="s">
        <v>20</v>
      </c>
      <c r="D15" s="123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7">
        <v>0</v>
      </c>
      <c r="N15" s="127">
        <v>0</v>
      </c>
      <c r="O15" s="128">
        <v>0</v>
      </c>
      <c r="P15" s="129">
        <v>0</v>
      </c>
      <c r="Q15" s="139">
        <v>0</v>
      </c>
    </row>
    <row r="16" spans="1:18">
      <c r="B16" s="3"/>
      <c r="C16" s="3" t="s">
        <v>21</v>
      </c>
      <c r="D16" s="123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7">
        <v>0</v>
      </c>
      <c r="N16" s="127">
        <v>0</v>
      </c>
      <c r="O16" s="128">
        <v>0</v>
      </c>
      <c r="P16" s="129">
        <v>0</v>
      </c>
      <c r="Q16" s="139">
        <v>0</v>
      </c>
    </row>
    <row r="17" spans="1:21">
      <c r="B17" s="3"/>
      <c r="C17" s="3" t="s">
        <v>22</v>
      </c>
      <c r="D17" s="126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U17" s="142"/>
    </row>
    <row r="18" spans="1:21">
      <c r="D18" s="124">
        <f>SUM(D6:D17)</f>
        <v>24.916666666666671</v>
      </c>
      <c r="E18" s="16">
        <f t="shared" ref="E18:R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24</v>
      </c>
      <c r="R18" s="141">
        <f t="shared" si="0"/>
        <v>22</v>
      </c>
    </row>
    <row r="21" spans="1:21">
      <c r="D21" s="125" t="s">
        <v>118</v>
      </c>
      <c r="E21" s="125" t="s">
        <v>32</v>
      </c>
      <c r="F21" s="125" t="s">
        <v>32</v>
      </c>
      <c r="G21" s="125" t="s">
        <v>32</v>
      </c>
      <c r="H21" s="125" t="s">
        <v>32</v>
      </c>
      <c r="I21" s="125" t="s">
        <v>32</v>
      </c>
      <c r="J21" s="125" t="s">
        <v>32</v>
      </c>
      <c r="K21" s="125" t="s">
        <v>32</v>
      </c>
      <c r="L21" s="125" t="s">
        <v>32</v>
      </c>
      <c r="M21" s="125" t="s">
        <v>32</v>
      </c>
      <c r="N21" s="125" t="s">
        <v>32</v>
      </c>
      <c r="O21" s="125" t="s">
        <v>32</v>
      </c>
      <c r="P21" s="125" t="s">
        <v>32</v>
      </c>
      <c r="Q21" s="125" t="s">
        <v>32</v>
      </c>
      <c r="R21" s="125" t="s">
        <v>32</v>
      </c>
    </row>
    <row r="22" spans="1:21" ht="13" thickBot="1">
      <c r="A22" s="34" t="s">
        <v>117</v>
      </c>
      <c r="B22" s="35"/>
      <c r="C22" s="5" t="s">
        <v>1</v>
      </c>
      <c r="D22" s="133" t="s">
        <v>61</v>
      </c>
      <c r="E22" s="131" t="s">
        <v>56</v>
      </c>
      <c r="F22" s="132" t="s">
        <v>13</v>
      </c>
      <c r="G22" s="132" t="s">
        <v>12</v>
      </c>
      <c r="H22" s="132" t="s">
        <v>14</v>
      </c>
      <c r="I22" s="132" t="s">
        <v>15</v>
      </c>
      <c r="J22" s="132" t="s">
        <v>16</v>
      </c>
      <c r="K22" s="132" t="s">
        <v>17</v>
      </c>
      <c r="L22" s="132" t="s">
        <v>62</v>
      </c>
      <c r="M22" s="132" t="s">
        <v>80</v>
      </c>
      <c r="N22" s="132" t="s">
        <v>91</v>
      </c>
      <c r="O22" s="132" t="s">
        <v>104</v>
      </c>
      <c r="P22" s="132" t="s">
        <v>105</v>
      </c>
      <c r="Q22" s="132" t="s">
        <v>112</v>
      </c>
      <c r="R22" s="132" t="s">
        <v>123</v>
      </c>
    </row>
    <row r="23" spans="1:21">
      <c r="B23" s="3"/>
      <c r="C23" s="3" t="s">
        <v>22</v>
      </c>
      <c r="D23" s="124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  <c r="R23" s="16">
        <v>0</v>
      </c>
    </row>
    <row r="24" spans="1:21">
      <c r="A24" s="151" t="s">
        <v>65</v>
      </c>
      <c r="B24" s="151"/>
      <c r="C24" s="3" t="s">
        <v>3</v>
      </c>
      <c r="D24" s="124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  <c r="R24" s="16">
        <v>0</v>
      </c>
    </row>
    <row r="25" spans="1:21">
      <c r="A25" s="118" t="s">
        <v>111</v>
      </c>
      <c r="B25" s="119"/>
      <c r="C25" s="3" t="s">
        <v>4</v>
      </c>
      <c r="D25" s="124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  <c r="R25" s="16">
        <v>3</v>
      </c>
    </row>
    <row r="26" spans="1:21">
      <c r="A26" s="109" t="s">
        <v>106</v>
      </c>
      <c r="B26" s="110"/>
      <c r="C26" s="3" t="s">
        <v>5</v>
      </c>
      <c r="D26" s="124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  <c r="R26" s="16">
        <v>7</v>
      </c>
    </row>
    <row r="27" spans="1:21">
      <c r="A27" s="149" t="s">
        <v>110</v>
      </c>
      <c r="B27" s="150"/>
      <c r="C27" s="3" t="s">
        <v>6</v>
      </c>
      <c r="D27" s="124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  <c r="R27" s="16">
        <v>12</v>
      </c>
    </row>
    <row r="28" spans="1:21">
      <c r="A28" s="145"/>
      <c r="B28" s="145"/>
      <c r="C28" s="3" t="s">
        <v>7</v>
      </c>
      <c r="D28" s="124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  <c r="R28" s="16">
        <v>17</v>
      </c>
    </row>
    <row r="29" spans="1:21">
      <c r="B29" s="3"/>
      <c r="C29" s="3" t="s">
        <v>8</v>
      </c>
      <c r="D29" s="124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  <c r="R29" s="16">
        <v>22</v>
      </c>
    </row>
    <row r="30" spans="1:21">
      <c r="B30" s="3"/>
      <c r="C30" s="3" t="s">
        <v>9</v>
      </c>
      <c r="D30" s="124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  <c r="R30" s="16"/>
    </row>
    <row r="31" spans="1:21">
      <c r="B31" s="3"/>
      <c r="C31" s="3" t="s">
        <v>10</v>
      </c>
      <c r="D31" s="124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>
        <v>24</v>
      </c>
      <c r="R31" s="16"/>
    </row>
    <row r="32" spans="1:21">
      <c r="B32" s="3"/>
      <c r="C32" s="3" t="s">
        <v>11</v>
      </c>
      <c r="D32" s="130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>
        <v>24</v>
      </c>
      <c r="R32" s="49"/>
    </row>
    <row r="33" spans="2:3">
      <c r="B33" s="3"/>
      <c r="C33" s="3"/>
    </row>
    <row r="34" spans="2:3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Winter Storms &amp; Precip Summary</vt:lpstr>
      <vt:lpstr>Winter Storms Detailed Data</vt:lpstr>
      <vt:lpstr>Precip &amp; MOW</vt:lpstr>
      <vt:lpstr>Cum Winter Storms</vt:lpstr>
      <vt:lpstr>SASP Annual Precipitation G</vt:lpstr>
      <vt:lpstr>SASP Annual Precipitation Graph</vt:lpstr>
      <vt:lpstr>SASP Monthly Precipitation</vt:lpstr>
      <vt:lpstr>Cum Storm Chart</vt:lpstr>
      <vt:lpstr>Cum Storm Chart WY11 WY15</vt:lpstr>
    </vt:vector>
  </TitlesOfParts>
  <Company>Center for Snow and Avalanche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Philip Straub</cp:lastModifiedBy>
  <cp:lastPrinted>2017-04-01T15:45:04Z</cp:lastPrinted>
  <dcterms:created xsi:type="dcterms:W3CDTF">2008-08-27T20:13:22Z</dcterms:created>
  <dcterms:modified xsi:type="dcterms:W3CDTF">2017-04-04T18:57:26Z</dcterms:modified>
</cp:coreProperties>
</file>