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90" windowWidth="19035" windowHeight="11700" tabRatio="842"/>
  </bookViews>
  <sheets>
    <sheet name="Winter Storms &amp; Precip Summary" sheetId="1" r:id="rId1"/>
    <sheet name="Winter Storms Detailed Data" sheetId="2" r:id="rId2"/>
    <sheet name="SASP Annual Precipitation Graph" sheetId="3" r:id="rId3"/>
    <sheet name="SASP Monthly Precipitation" sheetId="4" r:id="rId4"/>
    <sheet name="Precip &amp; MOW" sheetId="5" r:id="rId5"/>
  </sheets>
  <definedNames>
    <definedName name="_xlnm.Print_Area" localSheetId="0">'Winter Storms &amp; Precip Summary'!$A$189:$I$202</definedName>
  </definedNames>
  <calcPr calcId="145621"/>
</workbook>
</file>

<file path=xl/calcChain.xml><?xml version="1.0" encoding="utf-8"?>
<calcChain xmlns="http://schemas.openxmlformats.org/spreadsheetml/2006/main">
  <c r="D193" i="1" l="1"/>
  <c r="E193" i="1"/>
  <c r="F193" i="1"/>
  <c r="G193" i="1"/>
  <c r="H193" i="1"/>
  <c r="I193" i="1"/>
  <c r="D192" i="1" l="1"/>
  <c r="E192" i="1"/>
  <c r="F192" i="1"/>
  <c r="G192" i="1"/>
  <c r="H192" i="1"/>
  <c r="I192" i="1"/>
  <c r="J284" i="2" l="1"/>
  <c r="G191" i="1" l="1"/>
  <c r="I191" i="1"/>
  <c r="H191" i="1"/>
  <c r="F191" i="1"/>
  <c r="E191" i="1"/>
  <c r="D191" i="1"/>
  <c r="I184" i="1"/>
  <c r="H184" i="1"/>
  <c r="E184" i="1"/>
  <c r="D184" i="1"/>
  <c r="F184" i="1"/>
  <c r="G184" i="1"/>
  <c r="H246" i="1" l="1"/>
  <c r="G246" i="1"/>
  <c r="G247" i="1"/>
  <c r="G254" i="1" s="1"/>
  <c r="F246" i="1"/>
  <c r="F247" i="1" s="1"/>
  <c r="F254" i="1" s="1"/>
  <c r="E247" i="1"/>
  <c r="D247" i="1"/>
  <c r="D254" i="1" s="1"/>
  <c r="E246" i="1"/>
  <c r="E254" i="1" s="1"/>
  <c r="H202" i="1"/>
  <c r="F202" i="1"/>
  <c r="E202" i="1"/>
  <c r="D202" i="1"/>
  <c r="D200" i="1" l="1"/>
  <c r="E200" i="1"/>
  <c r="H200" i="1"/>
  <c r="D201" i="1"/>
  <c r="E201" i="1"/>
  <c r="F201" i="1"/>
  <c r="H201" i="1"/>
  <c r="H223" i="1" l="1"/>
  <c r="G223" i="1"/>
  <c r="E223" i="1"/>
  <c r="D223" i="1"/>
  <c r="H199" i="1"/>
  <c r="F199" i="1"/>
  <c r="E199" i="1"/>
  <c r="D199" i="1"/>
  <c r="G165" i="1" l="1"/>
  <c r="G166" i="1" s="1"/>
  <c r="H198" i="1" l="1"/>
  <c r="E198" i="1"/>
  <c r="D198" i="1"/>
  <c r="F164" i="1"/>
  <c r="J283" i="2" l="1"/>
  <c r="J282" i="2" l="1"/>
  <c r="H197" i="1" l="1"/>
  <c r="E197" i="1"/>
  <c r="D197" i="1"/>
  <c r="F163" i="1"/>
  <c r="J281" i="2"/>
  <c r="J280" i="2" l="1"/>
  <c r="J279" i="2" l="1"/>
  <c r="J278" i="2" l="1"/>
  <c r="H196" i="1" l="1"/>
  <c r="E196" i="1"/>
  <c r="D196" i="1"/>
  <c r="F162" i="1"/>
  <c r="F196" i="1" s="1"/>
  <c r="M277" i="2" l="1"/>
  <c r="L277" i="2"/>
  <c r="J277" i="2"/>
  <c r="J276" i="2" l="1"/>
  <c r="F161" i="1" l="1"/>
  <c r="H195" i="1"/>
  <c r="E195" i="1"/>
  <c r="D195" i="1"/>
  <c r="I274" i="2"/>
  <c r="H194" i="1" l="1"/>
  <c r="E194" i="1"/>
  <c r="D194" i="1"/>
  <c r="F160" i="1"/>
  <c r="F194" i="1" l="1"/>
  <c r="F223" i="1"/>
  <c r="M266" i="2" l="1"/>
  <c r="L266" i="2"/>
  <c r="M263" i="2" l="1"/>
  <c r="L263" i="2"/>
  <c r="G158" i="1" l="1"/>
  <c r="G169" i="1" s="1"/>
  <c r="M260" i="2" l="1"/>
  <c r="L260" i="2"/>
  <c r="J260" i="2"/>
  <c r="I169" i="1" l="1"/>
  <c r="H169" i="1"/>
  <c r="E169" i="1"/>
  <c r="D169" i="1"/>
  <c r="F169" i="1"/>
  <c r="I259" i="2" l="1"/>
  <c r="J259" i="2" s="1"/>
  <c r="H245" i="1" l="1"/>
  <c r="G245" i="1"/>
  <c r="E245" i="1"/>
  <c r="D245" i="1"/>
  <c r="H222" i="1" l="1"/>
  <c r="G222" i="1"/>
  <c r="E222" i="1"/>
  <c r="D222" i="1"/>
  <c r="H244" i="1" l="1"/>
  <c r="G244" i="1"/>
  <c r="E244" i="1"/>
  <c r="F244" i="1"/>
  <c r="D244" i="1"/>
  <c r="G243" i="1"/>
  <c r="E243" i="1"/>
  <c r="F243" i="1"/>
  <c r="D243" i="1"/>
  <c r="G242" i="1"/>
  <c r="E242" i="1"/>
  <c r="F242" i="1"/>
  <c r="D242" i="1"/>
  <c r="G241" i="1"/>
  <c r="E241" i="1"/>
  <c r="F241" i="1"/>
  <c r="D241" i="1"/>
  <c r="G240" i="1"/>
  <c r="E240" i="1"/>
  <c r="F240" i="1"/>
  <c r="D240" i="1"/>
  <c r="G239" i="1"/>
  <c r="E239" i="1"/>
  <c r="F239" i="1"/>
  <c r="D239" i="1"/>
  <c r="G238" i="1"/>
  <c r="E238" i="1"/>
  <c r="F238" i="1"/>
  <c r="D238" i="1"/>
  <c r="G237" i="1"/>
  <c r="F237" i="1"/>
  <c r="E237" i="1"/>
  <c r="D237" i="1"/>
  <c r="E250" i="1" l="1"/>
  <c r="E251" i="1"/>
  <c r="G250" i="1"/>
  <c r="G251" i="1"/>
  <c r="D251" i="1"/>
  <c r="D250" i="1"/>
  <c r="D248" i="1"/>
  <c r="F151" i="1"/>
  <c r="F200" i="1" s="1"/>
  <c r="F245" i="1" l="1"/>
  <c r="G252" i="1"/>
  <c r="E252" i="1"/>
  <c r="D252" i="1"/>
  <c r="F250" i="1" l="1"/>
  <c r="F251" i="1"/>
  <c r="H221" i="1"/>
  <c r="E221" i="1"/>
  <c r="D221" i="1"/>
  <c r="F252" i="1" l="1"/>
  <c r="F149" i="1"/>
  <c r="F198" i="1" s="1"/>
  <c r="F148" i="1" l="1"/>
  <c r="F197" i="1" s="1"/>
  <c r="F146" i="1" l="1"/>
  <c r="F195" i="1" s="1"/>
  <c r="F222" i="1" l="1"/>
  <c r="B6" i="5" l="1"/>
  <c r="C6" i="5"/>
  <c r="D6" i="5"/>
  <c r="E6" i="5"/>
  <c r="F6" i="5"/>
  <c r="G6" i="5"/>
  <c r="H6" i="5"/>
  <c r="I6" i="5"/>
  <c r="I154" i="1" l="1"/>
  <c r="E154" i="1"/>
  <c r="D154" i="1"/>
  <c r="H154" i="1"/>
  <c r="F154" i="1"/>
  <c r="G6" i="1"/>
  <c r="G7" i="1" s="1"/>
  <c r="G8" i="1" s="1"/>
  <c r="G9" i="1" s="1"/>
  <c r="G10" i="1" s="1"/>
  <c r="G11" i="1" s="1"/>
  <c r="G12" i="1" s="1"/>
  <c r="G13" i="1" s="1"/>
  <c r="E213" i="1"/>
  <c r="E214" i="1"/>
  <c r="E215" i="1"/>
  <c r="E216" i="1"/>
  <c r="E217" i="1"/>
  <c r="E218" i="1"/>
  <c r="E219" i="1"/>
  <c r="E220" i="1"/>
  <c r="F213" i="1"/>
  <c r="F214" i="1"/>
  <c r="F215" i="1"/>
  <c r="F216" i="1"/>
  <c r="F217" i="1"/>
  <c r="F218" i="1"/>
  <c r="F219" i="1"/>
  <c r="F220" i="1"/>
  <c r="F128" i="1"/>
  <c r="G213" i="1"/>
  <c r="G214" i="1"/>
  <c r="G215" i="1"/>
  <c r="G216" i="1"/>
  <c r="G217" i="1"/>
  <c r="G218" i="1"/>
  <c r="G219" i="1"/>
  <c r="G220" i="1"/>
  <c r="I6" i="1"/>
  <c r="I7" i="1"/>
  <c r="I8" i="1"/>
  <c r="I9" i="1"/>
  <c r="I10" i="1"/>
  <c r="I11" i="1"/>
  <c r="I12" i="1"/>
  <c r="I13" i="1"/>
  <c r="I22" i="1"/>
  <c r="I23" i="1"/>
  <c r="I24" i="1"/>
  <c r="I25" i="1"/>
  <c r="I26" i="1"/>
  <c r="I27" i="1"/>
  <c r="I28" i="1"/>
  <c r="I29" i="1"/>
  <c r="I37" i="1"/>
  <c r="I38" i="1"/>
  <c r="I39" i="1"/>
  <c r="I40" i="1"/>
  <c r="I41" i="1"/>
  <c r="I42" i="1"/>
  <c r="I43" i="1"/>
  <c r="I44" i="1"/>
  <c r="I52" i="1"/>
  <c r="I53" i="1"/>
  <c r="I54" i="1"/>
  <c r="I55" i="1"/>
  <c r="I56" i="1"/>
  <c r="I57" i="1"/>
  <c r="I58" i="1"/>
  <c r="I59" i="1"/>
  <c r="I67" i="1"/>
  <c r="I68" i="1"/>
  <c r="I69" i="1"/>
  <c r="I70" i="1"/>
  <c r="I71" i="1"/>
  <c r="I72" i="1"/>
  <c r="I73" i="1"/>
  <c r="I74" i="1"/>
  <c r="I82" i="1"/>
  <c r="I83" i="1"/>
  <c r="I84" i="1"/>
  <c r="I85" i="1"/>
  <c r="I86" i="1"/>
  <c r="I87" i="1"/>
  <c r="I88" i="1"/>
  <c r="I89" i="1"/>
  <c r="I97" i="1"/>
  <c r="I98" i="1"/>
  <c r="I99" i="1"/>
  <c r="I100" i="1"/>
  <c r="I194" i="1" s="1"/>
  <c r="I101" i="1"/>
  <c r="I195" i="1" s="1"/>
  <c r="I102" i="1"/>
  <c r="I196" i="1" s="1"/>
  <c r="I103" i="1"/>
  <c r="I104" i="1"/>
  <c r="I112" i="1"/>
  <c r="I113" i="1"/>
  <c r="I114" i="1"/>
  <c r="I118" i="1"/>
  <c r="I197" i="1" s="1"/>
  <c r="I119" i="1"/>
  <c r="D213" i="1"/>
  <c r="D214" i="1"/>
  <c r="D215" i="1"/>
  <c r="D216" i="1"/>
  <c r="D217" i="1"/>
  <c r="D218" i="1"/>
  <c r="D219" i="1"/>
  <c r="D220" i="1"/>
  <c r="G112" i="1"/>
  <c r="G97" i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82" i="1"/>
  <c r="G83" i="1" s="1"/>
  <c r="G67" i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52" i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37" i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I139" i="1"/>
  <c r="E139" i="1"/>
  <c r="D139" i="1"/>
  <c r="F124" i="1"/>
  <c r="F109" i="1"/>
  <c r="F94" i="1"/>
  <c r="F79" i="1"/>
  <c r="F64" i="1"/>
  <c r="F49" i="1"/>
  <c r="F34" i="1"/>
  <c r="H124" i="1"/>
  <c r="H109" i="1"/>
  <c r="H94" i="1"/>
  <c r="H79" i="1"/>
  <c r="H64" i="1"/>
  <c r="H49" i="1"/>
  <c r="H34" i="1"/>
  <c r="I120" i="1"/>
  <c r="I121" i="1"/>
  <c r="I122" i="1"/>
  <c r="I123" i="1"/>
  <c r="I105" i="1"/>
  <c r="I106" i="1"/>
  <c r="I107" i="1"/>
  <c r="I108" i="1"/>
  <c r="I93" i="1"/>
  <c r="I78" i="1"/>
  <c r="I63" i="1"/>
  <c r="I48" i="1"/>
  <c r="I33" i="1"/>
  <c r="I90" i="1"/>
  <c r="I91" i="1"/>
  <c r="I92" i="1"/>
  <c r="I77" i="1"/>
  <c r="I62" i="1"/>
  <c r="I47" i="1"/>
  <c r="I32" i="1"/>
  <c r="I75" i="1"/>
  <c r="I76" i="1"/>
  <c r="I60" i="1"/>
  <c r="I61" i="1"/>
  <c r="I45" i="1"/>
  <c r="I30" i="1"/>
  <c r="I46" i="1"/>
  <c r="I31" i="1"/>
  <c r="E124" i="1"/>
  <c r="E109" i="1"/>
  <c r="E94" i="1"/>
  <c r="E79" i="1"/>
  <c r="E64" i="1"/>
  <c r="E49" i="1"/>
  <c r="E34" i="1"/>
  <c r="D124" i="1"/>
  <c r="D109" i="1"/>
  <c r="D94" i="1"/>
  <c r="D79" i="1"/>
  <c r="D64" i="1"/>
  <c r="D49" i="1"/>
  <c r="D34" i="1"/>
  <c r="D18" i="1"/>
  <c r="L25" i="2"/>
  <c r="L27" i="2"/>
  <c r="L28" i="2"/>
  <c r="L24" i="2"/>
  <c r="L22" i="2"/>
  <c r="L21" i="2"/>
  <c r="L20" i="2"/>
  <c r="L19" i="2"/>
  <c r="L18" i="2"/>
  <c r="L17" i="2"/>
  <c r="L15" i="2"/>
  <c r="L14" i="2"/>
  <c r="L13" i="2"/>
  <c r="L12" i="2"/>
  <c r="L11" i="2"/>
  <c r="L10" i="2"/>
  <c r="L9" i="2"/>
  <c r="J179" i="2"/>
  <c r="J175" i="2"/>
  <c r="F139" i="1"/>
  <c r="D207" i="1" l="1"/>
  <c r="E207" i="1"/>
  <c r="E227" i="1"/>
  <c r="E229" i="1" s="1"/>
  <c r="E228" i="1"/>
  <c r="E224" i="1"/>
  <c r="E231" i="1" s="1"/>
  <c r="D228" i="1"/>
  <c r="D225" i="1"/>
  <c r="D224" i="1"/>
  <c r="D231" i="1" s="1"/>
  <c r="D227" i="1"/>
  <c r="F207" i="1"/>
  <c r="I202" i="1"/>
  <c r="I201" i="1"/>
  <c r="I200" i="1"/>
  <c r="I199" i="1"/>
  <c r="I198" i="1"/>
  <c r="F221" i="1"/>
  <c r="F227" i="1" s="1"/>
  <c r="G113" i="1"/>
  <c r="H237" i="1"/>
  <c r="H247" i="1" s="1"/>
  <c r="H254" i="1" s="1"/>
  <c r="H241" i="1"/>
  <c r="H238" i="1"/>
  <c r="H240" i="1"/>
  <c r="H242" i="1"/>
  <c r="H239" i="1"/>
  <c r="H243" i="1"/>
  <c r="H218" i="1"/>
  <c r="H217" i="1"/>
  <c r="G114" i="1"/>
  <c r="G115" i="1" s="1"/>
  <c r="I49" i="1"/>
  <c r="H128" i="1"/>
  <c r="I124" i="1"/>
  <c r="I64" i="1"/>
  <c r="H216" i="1"/>
  <c r="H213" i="1"/>
  <c r="I109" i="1"/>
  <c r="H219" i="1"/>
  <c r="I79" i="1"/>
  <c r="H215" i="1"/>
  <c r="H214" i="1"/>
  <c r="G84" i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H220" i="1"/>
  <c r="I94" i="1"/>
  <c r="I34" i="1"/>
  <c r="F228" i="1" l="1"/>
  <c r="F229" i="1" s="1"/>
  <c r="H251" i="1"/>
  <c r="H250" i="1"/>
  <c r="F224" i="1"/>
  <c r="F231" i="1" s="1"/>
  <c r="I207" i="1"/>
  <c r="I209" i="1" s="1"/>
  <c r="H224" i="1"/>
  <c r="H231" i="1" s="1"/>
  <c r="H228" i="1"/>
  <c r="H227" i="1"/>
  <c r="G194" i="1"/>
  <c r="D229" i="1"/>
  <c r="G221" i="1"/>
  <c r="H139" i="1"/>
  <c r="H207" i="1" s="1"/>
  <c r="G116" i="1"/>
  <c r="G195" i="1" s="1"/>
  <c r="G224" i="1" l="1"/>
  <c r="G231" i="1" s="1"/>
  <c r="G228" i="1"/>
  <c r="G227" i="1"/>
  <c r="H252" i="1"/>
  <c r="H209" i="1"/>
  <c r="H229" i="1"/>
  <c r="G117" i="1"/>
  <c r="G196" i="1" s="1"/>
  <c r="G229" i="1" l="1"/>
  <c r="G118" i="1"/>
  <c r="G197" i="1" s="1"/>
  <c r="G119" i="1" l="1"/>
  <c r="G198" i="1" s="1"/>
  <c r="G120" i="1" l="1"/>
  <c r="G199" i="1" s="1"/>
  <c r="G121" i="1" l="1"/>
  <c r="G200" i="1" s="1"/>
  <c r="G122" i="1" l="1"/>
  <c r="G201" i="1" s="1"/>
  <c r="G123" i="1" l="1"/>
  <c r="G202" i="1" s="1"/>
  <c r="G124" i="1" l="1"/>
  <c r="G207" i="1" s="1"/>
</calcChain>
</file>

<file path=xl/comments1.xml><?xml version="1.0" encoding="utf-8"?>
<comments xmlns="http://schemas.openxmlformats.org/spreadsheetml/2006/main">
  <authors>
    <author>Chris Landry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October 2003 data are from the Red Mountain Pass Snotel station; SASP operations began on November 8, 2003.</t>
        </r>
      </text>
    </comment>
    <comment ref="G20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End-of-month water year total precipitation.
</t>
        </r>
      </text>
    </comment>
  </commentList>
</comments>
</file>

<file path=xl/comments2.xml><?xml version="1.0" encoding="utf-8"?>
<comments xmlns="http://schemas.openxmlformats.org/spreadsheetml/2006/main">
  <authors>
    <author>Chris Landry</author>
  </authors>
  <commentList>
    <comment ref="B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D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F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G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H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I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J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K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L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M136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B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D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F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G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H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I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J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K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L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  <comment ref="M137" authorId="0">
      <text>
        <r>
          <rPr>
            <b/>
            <sz val="8"/>
            <color indexed="81"/>
            <rFont val="Tahoma"/>
            <family val="2"/>
          </rPr>
          <t>Chris Landry:</t>
        </r>
        <r>
          <rPr>
            <sz val="8"/>
            <color indexed="81"/>
            <rFont val="Tahoma"/>
            <family val="2"/>
          </rPr>
          <t xml:space="preserve">
Estimated data; Noah II failed; precip duration estimated from Red Mountain Pass Snotel; SWE estimate based on snowpack profile at Swamp Angel Study Plot.</t>
        </r>
      </text>
    </comment>
  </commentList>
</comments>
</file>

<file path=xl/sharedStrings.xml><?xml version="1.0" encoding="utf-8"?>
<sst xmlns="http://schemas.openxmlformats.org/spreadsheetml/2006/main" count="818" uniqueCount="112">
  <si>
    <t>Season</t>
  </si>
  <si>
    <t>Month</t>
  </si>
  <si>
    <t>Days Precip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</si>
  <si>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</si>
  <si>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</si>
  <si>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</si>
  <si>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</si>
  <si>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</si>
  <si>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</si>
  <si>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</si>
  <si>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</si>
  <si>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</si>
  <si>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2005/2006</t>
  </si>
  <si>
    <t>2004/2005</t>
  </si>
  <si>
    <t>2006/2007</t>
  </si>
  <si>
    <t>2007/2008</t>
  </si>
  <si>
    <t>2008/2009</t>
  </si>
  <si>
    <t>2009/2010</t>
  </si>
  <si>
    <t>Totals</t>
  </si>
  <si>
    <t>Winter Storms</t>
  </si>
  <si>
    <t>July</t>
  </si>
  <si>
    <t>August</t>
  </si>
  <si>
    <t>September</t>
  </si>
  <si>
    <t>Winter Storms and Total Water Year Precipitation at Swamp Angel Study Plot - Senator Beck Basin Study Area</t>
  </si>
  <si>
    <t>Water Year</t>
  </si>
  <si>
    <t>Winter Season</t>
  </si>
  <si>
    <t>Total Precip - mm</t>
  </si>
  <si>
    <t>Rain precip - mm</t>
  </si>
  <si>
    <t>Snow precip - mm</t>
  </si>
  <si>
    <t>CSAS Winter Storms Detailed Data - Senator Beck Basin Study Area at Red Mountain Pass, Colorado</t>
  </si>
  <si>
    <t>HNW</t>
  </si>
  <si>
    <r>
      <t xml:space="preserve"> D</t>
    </r>
    <r>
      <rPr>
        <sz val="10"/>
        <rFont val="Arial"/>
        <family val="2"/>
      </rPr>
      <t>HS</t>
    </r>
  </si>
  <si>
    <t>Winter</t>
  </si>
  <si>
    <t>Duration</t>
  </si>
  <si>
    <t>SASP</t>
  </si>
  <si>
    <t>Mean PI</t>
  </si>
  <si>
    <t>Max PI</t>
  </si>
  <si>
    <t>SBSP</t>
  </si>
  <si>
    <t>Storm #</t>
  </si>
  <si>
    <t>Start Time</t>
  </si>
  <si>
    <t>Start Date</t>
  </si>
  <si>
    <t>End Time</t>
  </si>
  <si>
    <t>End Date</t>
  </si>
  <si>
    <t>Hours</t>
  </si>
  <si>
    <t>mm</t>
  </si>
  <si>
    <t>mm/hour</t>
  </si>
  <si>
    <t>m</t>
  </si>
  <si>
    <t>0304</t>
  </si>
  <si>
    <t>0405</t>
  </si>
  <si>
    <t>0506</t>
  </si>
  <si>
    <t>0607</t>
  </si>
  <si>
    <t>0708</t>
  </si>
  <si>
    <t>0809</t>
  </si>
  <si>
    <t>missing</t>
  </si>
  <si>
    <t>0910</t>
  </si>
  <si>
    <t>Summer</t>
  </si>
  <si>
    <t>2003/2004</t>
  </si>
  <si>
    <t>YTD Precip - mm</t>
  </si>
  <si>
    <t>No data, June-September, Summer 2004</t>
  </si>
  <si>
    <t>na</t>
  </si>
  <si>
    <t xml:space="preserve">Winter Storm defined as accumulated snow containing &gt;= 12mm precipitation, no break in precipitation &gt;12 hours </t>
  </si>
  <si>
    <t>Mean</t>
  </si>
  <si>
    <t>2010/2011</t>
  </si>
  <si>
    <t>Days Precip defined as any calendar day with &gt;= 1 mm precipitation</t>
  </si>
  <si>
    <t>Water Year Monthly Means</t>
  </si>
  <si>
    <t>Period of Record</t>
  </si>
  <si>
    <t>Period of Record - Water Years</t>
  </si>
  <si>
    <t>Peak Gust</t>
  </si>
  <si>
    <t>PTSP</t>
  </si>
  <si>
    <t>m/s</t>
  </si>
  <si>
    <t>only 5 hours between storms 10 and 11</t>
  </si>
  <si>
    <t>Notes</t>
  </si>
  <si>
    <t>more than 12 hour gap from 1st mm to 2nd mm of H20</t>
  </si>
  <si>
    <t>14 hour gap in precip within this storm (0100-1400 on 8 April); 12mm before gap; 31mm after gap</t>
  </si>
  <si>
    <t>15 hour gap in precip within this storm (1800 on 29 Feb - 0900 on March 1); 52mm before gap; 21mm after gap</t>
  </si>
  <si>
    <t>&lt;24</t>
  </si>
  <si>
    <t>SASP hourly data missing Jan 28 1800 - Jan 29 1200; mean PI may not be correct due to missing data</t>
  </si>
  <si>
    <t>29 hour gap between 1st 7mm and the remainder of the storm</t>
  </si>
  <si>
    <t>Start DOY</t>
  </si>
  <si>
    <t>MST</t>
  </si>
  <si>
    <t>2011/2012</t>
  </si>
  <si>
    <t>Precip estimated from storm board and snotel data</t>
  </si>
  <si>
    <t>Average</t>
  </si>
  <si>
    <t>Wind Dir.</t>
  </si>
  <si>
    <t>degrees</t>
  </si>
  <si>
    <t>Wind Spd.</t>
  </si>
  <si>
    <t>Period of Record Working Means</t>
  </si>
  <si>
    <t>October through May Totals</t>
  </si>
  <si>
    <t xml:space="preserve">Total </t>
  </si>
  <si>
    <t>All Precip - mm</t>
  </si>
  <si>
    <t xml:space="preserve"> All Days Precip</t>
  </si>
  <si>
    <t>2012/2013</t>
  </si>
  <si>
    <t>Oct 1 - May 31 Precip (mm) at SASP</t>
  </si>
  <si>
    <t>Oct 1 - May 31 Miles of Wind at PTSP</t>
  </si>
  <si>
    <t>1112</t>
  </si>
  <si>
    <t>precip (mm) per mile of wind</t>
  </si>
  <si>
    <t>Max</t>
  </si>
  <si>
    <t>Min</t>
  </si>
  <si>
    <t>Range</t>
  </si>
  <si>
    <t>June through September Totals</t>
  </si>
  <si>
    <t>no summer data</t>
  </si>
  <si>
    <t>Working Water Year Means</t>
  </si>
  <si>
    <t>Water Year Means</t>
  </si>
  <si>
    <t xml:space="preserve">n = </t>
  </si>
  <si>
    <t>2013/2014</t>
  </si>
  <si>
    <t xml:space="preserve"> = WY 2004 - WY 2014 (11 yrs)</t>
  </si>
  <si>
    <t xml:space="preserve"> = WY 2005 - WY 2014 (10 yrs)</t>
  </si>
  <si>
    <t>2004-2014</t>
  </si>
  <si>
    <t>WY2014 minus POR Mean</t>
  </si>
  <si>
    <t>2005-2014</t>
  </si>
  <si>
    <t>2014/2015</t>
  </si>
  <si>
    <t xml:space="preserve">   = WY 2004 - WY 2015 (12 yrs)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</si>
</sst>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09]d\-mmm\-yy;@"/>
    <numFmt numFmtId="165" formatCode="0.0%"/>
    <numFmt numFmtId="166" formatCode="0.0"/>
    <numFmt numFmtId="167" formatCode="_(* #,##0_);_(* \(#,##0\);_(* &quot;-&quot;??_);_(@_)"/>
    <numFmt numFmtId="168" formatCode="0.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Symbol"/>
      <family val="1"/>
      <charset val="2"/>
    </font>
    <font>
      <i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0" xfId="0" quotePrefix="1" applyAlignment="1">
      <alignment horizontal="right"/>
    </xf>
    <xf numFmtId="0" fontId="4" fillId="0" borderId="0" xfId="0" applyFont="1"/>
    <xf numFmtId="0" fontId="10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Fill="1"/>
    <xf numFmtId="0" fontId="0" fillId="0" borderId="2" xfId="0" applyFill="1" applyBorder="1" applyAlignment="1">
      <alignment horizontal="right"/>
    </xf>
    <xf numFmtId="0" fontId="0" fillId="0" borderId="1" xfId="0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0" fillId="0" borderId="0" xfId="0" applyFill="1" applyAlignment="1">
      <alignment horizontal="right"/>
    </xf>
    <xf numFmtId="0" fontId="13" fillId="0" borderId="0" xfId="0" applyFont="1" applyAlignment="1">
      <alignment horizontal="right"/>
    </xf>
    <xf numFmtId="166" fontId="0" fillId="0" borderId="0" xfId="0" applyNumberFormat="1" applyFill="1" applyBorder="1"/>
    <xf numFmtId="165" fontId="13" fillId="0" borderId="0" xfId="2" applyNumberFormat="1" applyFont="1" applyFill="1" applyBorder="1"/>
    <xf numFmtId="166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12" fillId="0" borderId="0" xfId="0" applyFont="1"/>
    <xf numFmtId="2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ill="1"/>
    <xf numFmtId="166" fontId="6" fillId="0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1" fontId="0" fillId="0" borderId="0" xfId="0" applyNumberFormat="1" applyFill="1" applyBorder="1"/>
    <xf numFmtId="0" fontId="13" fillId="0" borderId="0" xfId="0" quotePrefix="1" applyFont="1" applyFill="1" applyBorder="1" applyAlignment="1">
      <alignment horizontal="right"/>
    </xf>
    <xf numFmtId="165" fontId="12" fillId="0" borderId="0" xfId="0" applyNumberFormat="1" applyFont="1"/>
    <xf numFmtId="0" fontId="1" fillId="0" borderId="0" xfId="3"/>
    <xf numFmtId="168" fontId="1" fillId="0" borderId="0" xfId="3" applyNumberFormat="1"/>
    <xf numFmtId="0" fontId="1" fillId="0" borderId="1" xfId="3" quotePrefix="1" applyBorder="1" applyAlignment="1">
      <alignment horizontal="right"/>
    </xf>
    <xf numFmtId="0" fontId="1" fillId="0" borderId="1" xfId="3" applyBorder="1"/>
    <xf numFmtId="167" fontId="1" fillId="0" borderId="0" xfId="1" applyNumberFormat="1" applyFont="1"/>
    <xf numFmtId="0" fontId="0" fillId="0" borderId="0" xfId="0" applyBorder="1" applyAlignment="1">
      <alignment horizontal="right"/>
    </xf>
    <xf numFmtId="165" fontId="0" fillId="0" borderId="0" xfId="0" applyNumberFormat="1" applyBorder="1"/>
    <xf numFmtId="0" fontId="14" fillId="0" borderId="0" xfId="0" applyFont="1" applyAlignment="1">
      <alignment horizontal="right"/>
    </xf>
    <xf numFmtId="1" fontId="14" fillId="0" borderId="0" xfId="0" applyNumberFormat="1" applyFont="1"/>
    <xf numFmtId="0" fontId="2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1" fillId="0" borderId="6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0" xfId="0" applyFont="1" applyBorder="1" applyAlignment="1">
      <alignment horizontal="right"/>
    </xf>
    <xf numFmtId="1" fontId="12" fillId="0" borderId="0" xfId="0" applyNumberFormat="1" applyFont="1" applyBorder="1"/>
    <xf numFmtId="1" fontId="12" fillId="0" borderId="9" xfId="0" applyNumberFormat="1" applyFont="1" applyBorder="1"/>
    <xf numFmtId="0" fontId="0" fillId="0" borderId="6" xfId="0" applyBorder="1"/>
    <xf numFmtId="0" fontId="14" fillId="0" borderId="2" xfId="0" applyFont="1" applyBorder="1" applyAlignment="1">
      <alignment horizontal="right"/>
    </xf>
    <xf numFmtId="1" fontId="14" fillId="0" borderId="2" xfId="0" applyNumberFormat="1" applyFont="1" applyBorder="1"/>
    <xf numFmtId="1" fontId="14" fillId="0" borderId="7" xfId="0" applyNumberFormat="1" applyFont="1" applyBorder="1"/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4" fillId="0" borderId="0" xfId="0" applyFont="1" applyFill="1"/>
    <xf numFmtId="1" fontId="2" fillId="0" borderId="0" xfId="0" applyNumberFormat="1" applyFont="1" applyFill="1" applyBorder="1"/>
    <xf numFmtId="1" fontId="2" fillId="0" borderId="9" xfId="0" applyNumberFormat="1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1" xfId="0" applyBorder="1"/>
    <xf numFmtId="0" fontId="2" fillId="0" borderId="1" xfId="0" applyFont="1" applyFill="1" applyBorder="1"/>
    <xf numFmtId="0" fontId="2" fillId="0" borderId="10" xfId="0" applyFont="1" applyFill="1" applyBorder="1"/>
    <xf numFmtId="0" fontId="0" fillId="0" borderId="0" xfId="0" applyAlignment="1">
      <alignment horizontal="center"/>
    </xf>
    <xf numFmtId="166" fontId="0" fillId="2" borderId="0" xfId="0" applyNumberFormat="1" applyFill="1"/>
    <xf numFmtId="2" fontId="2" fillId="0" borderId="0" xfId="0" applyNumberFormat="1" applyFont="1"/>
    <xf numFmtId="1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right"/>
    </xf>
    <xf numFmtId="0" fontId="2" fillId="0" borderId="0" xfId="0" applyFont="1" applyFill="1"/>
    <xf numFmtId="166" fontId="0" fillId="3" borderId="0" xfId="0" applyNumberFormat="1" applyFill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" fontId="14" fillId="0" borderId="2" xfId="0" applyNumberFormat="1" applyFont="1" applyFill="1" applyBorder="1"/>
    <xf numFmtId="1" fontId="14" fillId="0" borderId="7" xfId="0" applyNumberFormat="1" applyFont="1" applyFill="1" applyBorder="1"/>
    <xf numFmtId="0" fontId="0" fillId="0" borderId="0" xfId="0" applyFont="1" applyFill="1"/>
    <xf numFmtId="1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 applyFill="1" applyBorder="1"/>
    <xf numFmtId="0" fontId="2" fillId="0" borderId="9" xfId="0" applyFont="1" applyFill="1" applyBorder="1"/>
    <xf numFmtId="2" fontId="2" fillId="0" borderId="0" xfId="0" applyNumberFormat="1" applyFont="1" applyFill="1" applyBorder="1"/>
    <xf numFmtId="0" fontId="0" fillId="4" borderId="0" xfId="0" quotePrefix="1" applyFill="1"/>
    <xf numFmtId="0" fontId="0" fillId="4" borderId="0" xfId="0" applyFill="1" applyAlignment="1">
      <alignment horizontal="right"/>
    </xf>
    <xf numFmtId="166" fontId="0" fillId="4" borderId="0" xfId="0" applyNumberForma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7C80"/>
      <color rgb="FF99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Water Year Cumulative Precipitation at End of Month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Swamp Angel Study Plot - Senator Beck Basin Study Area at Red Mountain Pass</a:t>
            </a:r>
          </a:p>
        </c:rich>
      </c:tx>
      <c:layout>
        <c:manualLayout>
          <c:xMode val="edge"/>
          <c:yMode val="edge"/>
          <c:x val="0.15982245552639254"/>
          <c:y val="2.44695026869595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11111111111106E-2"/>
          <c:y val="0.15057283142389524"/>
          <c:w val="0.80333333333333334"/>
          <c:h val="0.65302782324058917"/>
        </c:manualLayout>
      </c:layout>
      <c:lineChart>
        <c:grouping val="standard"/>
        <c:varyColors val="0"/>
        <c:ser>
          <c:idx val="0"/>
          <c:order val="0"/>
          <c:tx>
            <c:v>WY 2005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'Winter Storms &amp; Precip Summary'!$C$22:$C$33</c:f>
              <c:strCache>
                <c:ptCount val="12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'Winter Storms &amp; Precip Summary'!$G$22:$G$33</c:f>
              <c:numCache>
                <c:formatCode>General</c:formatCode>
                <c:ptCount val="12"/>
                <c:pt idx="0">
                  <c:v>144</c:v>
                </c:pt>
                <c:pt idx="1">
                  <c:v>256</c:v>
                </c:pt>
                <c:pt idx="2">
                  <c:v>342</c:v>
                </c:pt>
                <c:pt idx="3">
                  <c:v>526</c:v>
                </c:pt>
                <c:pt idx="4">
                  <c:v>624</c:v>
                </c:pt>
                <c:pt idx="5">
                  <c:v>752</c:v>
                </c:pt>
                <c:pt idx="6">
                  <c:v>861</c:v>
                </c:pt>
                <c:pt idx="7">
                  <c:v>890</c:v>
                </c:pt>
                <c:pt idx="8">
                  <c:v>946</c:v>
                </c:pt>
                <c:pt idx="9">
                  <c:v>988</c:v>
                </c:pt>
                <c:pt idx="10">
                  <c:v>1079</c:v>
                </c:pt>
                <c:pt idx="11">
                  <c:v>1185</c:v>
                </c:pt>
              </c:numCache>
            </c:numRef>
          </c:val>
          <c:smooth val="0"/>
        </c:ser>
        <c:ser>
          <c:idx val="1"/>
          <c:order val="1"/>
          <c:tx>
            <c:v>WY 2006</c:v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Summary'!$G$37:$G$48</c:f>
              <c:numCache>
                <c:formatCode>General</c:formatCode>
                <c:ptCount val="12"/>
                <c:pt idx="0">
                  <c:v>105</c:v>
                </c:pt>
                <c:pt idx="1">
                  <c:v>183</c:v>
                </c:pt>
                <c:pt idx="2">
                  <c:v>314</c:v>
                </c:pt>
                <c:pt idx="3">
                  <c:v>435</c:v>
                </c:pt>
                <c:pt idx="4">
                  <c:v>498</c:v>
                </c:pt>
                <c:pt idx="5">
                  <c:v>709</c:v>
                </c:pt>
                <c:pt idx="6">
                  <c:v>797</c:v>
                </c:pt>
                <c:pt idx="7">
                  <c:v>833</c:v>
                </c:pt>
                <c:pt idx="8">
                  <c:v>852</c:v>
                </c:pt>
                <c:pt idx="9">
                  <c:v>1014</c:v>
                </c:pt>
                <c:pt idx="10">
                  <c:v>1100</c:v>
                </c:pt>
                <c:pt idx="11">
                  <c:v>1214</c:v>
                </c:pt>
              </c:numCache>
            </c:numRef>
          </c:val>
          <c:smooth val="0"/>
        </c:ser>
        <c:ser>
          <c:idx val="2"/>
          <c:order val="2"/>
          <c:tx>
            <c:v>WY 2007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Summary'!$G$52:$G$63</c:f>
              <c:numCache>
                <c:formatCode>General</c:formatCode>
                <c:ptCount val="12"/>
                <c:pt idx="0">
                  <c:v>180</c:v>
                </c:pt>
                <c:pt idx="1">
                  <c:v>278</c:v>
                </c:pt>
                <c:pt idx="2">
                  <c:v>365</c:v>
                </c:pt>
                <c:pt idx="3">
                  <c:v>458</c:v>
                </c:pt>
                <c:pt idx="4">
                  <c:v>567</c:v>
                </c:pt>
                <c:pt idx="5">
                  <c:v>654</c:v>
                </c:pt>
                <c:pt idx="6">
                  <c:v>808</c:v>
                </c:pt>
                <c:pt idx="7">
                  <c:v>910</c:v>
                </c:pt>
                <c:pt idx="8">
                  <c:v>926</c:v>
                </c:pt>
                <c:pt idx="9">
                  <c:v>1025</c:v>
                </c:pt>
                <c:pt idx="10">
                  <c:v>1117</c:v>
                </c:pt>
                <c:pt idx="11">
                  <c:v>1232</c:v>
                </c:pt>
              </c:numCache>
            </c:numRef>
          </c:val>
          <c:smooth val="0"/>
        </c:ser>
        <c:ser>
          <c:idx val="3"/>
          <c:order val="3"/>
          <c:tx>
            <c:v>WY 2008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Summary'!$G$67:$G$78</c:f>
              <c:numCache>
                <c:formatCode>General</c:formatCode>
                <c:ptCount val="12"/>
                <c:pt idx="0">
                  <c:v>115</c:v>
                </c:pt>
                <c:pt idx="1">
                  <c:v>171</c:v>
                </c:pt>
                <c:pt idx="2">
                  <c:v>363</c:v>
                </c:pt>
                <c:pt idx="3">
                  <c:v>560</c:v>
                </c:pt>
                <c:pt idx="4">
                  <c:v>737</c:v>
                </c:pt>
                <c:pt idx="5">
                  <c:v>811</c:v>
                </c:pt>
                <c:pt idx="6">
                  <c:v>916</c:v>
                </c:pt>
                <c:pt idx="7">
                  <c:v>1024</c:v>
                </c:pt>
                <c:pt idx="8">
                  <c:v>1040</c:v>
                </c:pt>
                <c:pt idx="9">
                  <c:v>1113</c:v>
                </c:pt>
                <c:pt idx="10">
                  <c:v>1188</c:v>
                </c:pt>
                <c:pt idx="11">
                  <c:v>1238</c:v>
                </c:pt>
              </c:numCache>
            </c:numRef>
          </c:val>
          <c:smooth val="0"/>
        </c:ser>
        <c:ser>
          <c:idx val="4"/>
          <c:order val="4"/>
          <c:tx>
            <c:v>WY 2009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Summary'!$G$82:$G$93</c:f>
              <c:numCache>
                <c:formatCode>General</c:formatCode>
                <c:ptCount val="12"/>
                <c:pt idx="0">
                  <c:v>74</c:v>
                </c:pt>
                <c:pt idx="1">
                  <c:v>191</c:v>
                </c:pt>
                <c:pt idx="2">
                  <c:v>396</c:v>
                </c:pt>
                <c:pt idx="3">
                  <c:v>489</c:v>
                </c:pt>
                <c:pt idx="4">
                  <c:v>575</c:v>
                </c:pt>
                <c:pt idx="5">
                  <c:v>682</c:v>
                </c:pt>
                <c:pt idx="6">
                  <c:v>834</c:v>
                </c:pt>
                <c:pt idx="7">
                  <c:v>916</c:v>
                </c:pt>
                <c:pt idx="8">
                  <c:v>1018</c:v>
                </c:pt>
                <c:pt idx="9">
                  <c:v>1100</c:v>
                </c:pt>
                <c:pt idx="10">
                  <c:v>1134</c:v>
                </c:pt>
                <c:pt idx="11">
                  <c:v>1220</c:v>
                </c:pt>
              </c:numCache>
            </c:numRef>
          </c:val>
          <c:smooth val="0"/>
        </c:ser>
        <c:ser>
          <c:idx val="5"/>
          <c:order val="5"/>
          <c:tx>
            <c:v>WY 2010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Summary'!$G$97:$G$108</c:f>
              <c:numCache>
                <c:formatCode>General</c:formatCode>
                <c:ptCount val="12"/>
                <c:pt idx="0">
                  <c:v>108</c:v>
                </c:pt>
                <c:pt idx="1">
                  <c:v>154</c:v>
                </c:pt>
                <c:pt idx="2">
                  <c:v>291</c:v>
                </c:pt>
                <c:pt idx="3">
                  <c:v>400</c:v>
                </c:pt>
                <c:pt idx="4">
                  <c:v>504</c:v>
                </c:pt>
                <c:pt idx="5">
                  <c:v>655</c:v>
                </c:pt>
                <c:pt idx="6">
                  <c:v>784</c:v>
                </c:pt>
                <c:pt idx="7">
                  <c:v>836</c:v>
                </c:pt>
                <c:pt idx="8">
                  <c:v>860</c:v>
                </c:pt>
                <c:pt idx="9">
                  <c:v>976</c:v>
                </c:pt>
                <c:pt idx="10">
                  <c:v>1089</c:v>
                </c:pt>
                <c:pt idx="11">
                  <c:v>1127</c:v>
                </c:pt>
              </c:numCache>
            </c:numRef>
          </c:val>
          <c:smooth val="0"/>
        </c:ser>
        <c:ser>
          <c:idx val="6"/>
          <c:order val="6"/>
          <c:tx>
            <c:v>WY 2011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Summary'!$G$112:$G$123</c:f>
              <c:numCache>
                <c:formatCode>General</c:formatCode>
                <c:ptCount val="12"/>
                <c:pt idx="0">
                  <c:v>119</c:v>
                </c:pt>
                <c:pt idx="1">
                  <c:v>213</c:v>
                </c:pt>
                <c:pt idx="2">
                  <c:v>414</c:v>
                </c:pt>
                <c:pt idx="3">
                  <c:v>504</c:v>
                </c:pt>
                <c:pt idx="4">
                  <c:v>635</c:v>
                </c:pt>
                <c:pt idx="5">
                  <c:v>747</c:v>
                </c:pt>
                <c:pt idx="6">
                  <c:v>961</c:v>
                </c:pt>
                <c:pt idx="7">
                  <c:v>1151</c:v>
                </c:pt>
                <c:pt idx="8">
                  <c:v>1170</c:v>
                </c:pt>
                <c:pt idx="9">
                  <c:v>1277</c:v>
                </c:pt>
                <c:pt idx="10">
                  <c:v>1331</c:v>
                </c:pt>
                <c:pt idx="11">
                  <c:v>1397</c:v>
                </c:pt>
              </c:numCache>
            </c:numRef>
          </c:val>
          <c:smooth val="0"/>
        </c:ser>
        <c:ser>
          <c:idx val="7"/>
          <c:order val="7"/>
          <c:tx>
            <c:v>WY 2012</c:v>
          </c:tx>
          <c:spPr>
            <a:ln w="38100">
              <a:solidFill>
                <a:schemeClr val="bg2">
                  <a:lumMod val="50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'Winter Storms &amp; Precip Summary'!$G$127:$G$138</c:f>
              <c:numCache>
                <c:formatCode>General</c:formatCode>
                <c:ptCount val="12"/>
                <c:pt idx="0">
                  <c:v>107</c:v>
                </c:pt>
                <c:pt idx="1">
                  <c:v>199</c:v>
                </c:pt>
                <c:pt idx="2">
                  <c:v>271</c:v>
                </c:pt>
                <c:pt idx="3">
                  <c:v>362</c:v>
                </c:pt>
                <c:pt idx="4">
                  <c:v>504</c:v>
                </c:pt>
                <c:pt idx="5">
                  <c:v>566</c:v>
                </c:pt>
                <c:pt idx="6">
                  <c:v>652</c:v>
                </c:pt>
                <c:pt idx="7">
                  <c:v>660</c:v>
                </c:pt>
                <c:pt idx="8">
                  <c:v>667</c:v>
                </c:pt>
                <c:pt idx="9">
                  <c:v>764</c:v>
                </c:pt>
                <c:pt idx="10">
                  <c:v>851</c:v>
                </c:pt>
                <c:pt idx="11">
                  <c:v>903</c:v>
                </c:pt>
              </c:numCache>
            </c:numRef>
          </c:val>
          <c:smooth val="0"/>
        </c:ser>
        <c:ser>
          <c:idx val="8"/>
          <c:order val="8"/>
          <c:tx>
            <c:v>WY 2013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val>
            <c:numRef>
              <c:f>'Winter Storms &amp; Precip Summary'!$G$142:$G$153</c:f>
              <c:numCache>
                <c:formatCode>General</c:formatCode>
                <c:ptCount val="12"/>
                <c:pt idx="0">
                  <c:v>32</c:v>
                </c:pt>
                <c:pt idx="1">
                  <c:v>84</c:v>
                </c:pt>
                <c:pt idx="2">
                  <c:v>197</c:v>
                </c:pt>
                <c:pt idx="3">
                  <c:v>304</c:v>
                </c:pt>
                <c:pt idx="4">
                  <c:v>411</c:v>
                </c:pt>
                <c:pt idx="5">
                  <c:v>489</c:v>
                </c:pt>
                <c:pt idx="6">
                  <c:v>588</c:v>
                </c:pt>
                <c:pt idx="7">
                  <c:v>633</c:v>
                </c:pt>
                <c:pt idx="8">
                  <c:v>636</c:v>
                </c:pt>
                <c:pt idx="9">
                  <c:v>767</c:v>
                </c:pt>
                <c:pt idx="10">
                  <c:v>897</c:v>
                </c:pt>
                <c:pt idx="11">
                  <c:v>1045</c:v>
                </c:pt>
              </c:numCache>
            </c:numRef>
          </c:val>
          <c:smooth val="0"/>
        </c:ser>
        <c:ser>
          <c:idx val="9"/>
          <c:order val="9"/>
          <c:tx>
            <c:v>WY 2014</c:v>
          </c:tx>
          <c:spPr>
            <a:ln w="38100">
              <a:solidFill>
                <a:srgbClr val="FF7C80"/>
              </a:solidFill>
            </a:ln>
          </c:spPr>
          <c:marker>
            <c:symbol val="none"/>
          </c:marker>
          <c:val>
            <c:numRef>
              <c:f>'Winter Storms &amp; Precip Summary'!$G$157:$G$168</c:f>
              <c:numCache>
                <c:formatCode>General</c:formatCode>
                <c:ptCount val="12"/>
                <c:pt idx="0">
                  <c:v>120</c:v>
                </c:pt>
                <c:pt idx="1">
                  <c:v>210</c:v>
                </c:pt>
                <c:pt idx="2">
                  <c:v>280</c:v>
                </c:pt>
                <c:pt idx="3">
                  <c:v>389</c:v>
                </c:pt>
                <c:pt idx="4">
                  <c:v>522</c:v>
                </c:pt>
                <c:pt idx="5">
                  <c:v>627</c:v>
                </c:pt>
                <c:pt idx="6">
                  <c:v>770</c:v>
                </c:pt>
                <c:pt idx="7">
                  <c:v>850</c:v>
                </c:pt>
                <c:pt idx="8">
                  <c:v>862</c:v>
                </c:pt>
                <c:pt idx="9">
                  <c:v>955</c:v>
                </c:pt>
                <c:pt idx="10">
                  <c:v>1048</c:v>
                </c:pt>
                <c:pt idx="11">
                  <c:v>1209</c:v>
                </c:pt>
              </c:numCache>
            </c:numRef>
          </c:val>
          <c:smooth val="0"/>
        </c:ser>
        <c:ser>
          <c:idx val="10"/>
          <c:order val="10"/>
          <c:tx>
            <c:v>WY 2015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'Winter Storms &amp; Precip Summary'!$G$172:$G$183</c:f>
              <c:numCache>
                <c:formatCode>General</c:formatCode>
                <c:ptCount val="12"/>
                <c:pt idx="0">
                  <c:v>61</c:v>
                </c:pt>
                <c:pt idx="1">
                  <c:v>198</c:v>
                </c:pt>
                <c:pt idx="2">
                  <c:v>333</c:v>
                </c:pt>
                <c:pt idx="3">
                  <c:v>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40096"/>
        <c:axId val="134175360"/>
      </c:lineChart>
      <c:catAx>
        <c:axId val="4594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17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17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Precip (mm)</a:t>
                </a:r>
              </a:p>
            </c:rich>
          </c:tx>
          <c:layout>
            <c:manualLayout>
              <c:xMode val="edge"/>
              <c:yMode val="edge"/>
              <c:x val="1.2222222222222223E-2"/>
              <c:y val="0.445171849427168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94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544676061931466E-2"/>
          <c:y val="0.93401899259724952"/>
          <c:w val="0.54914262458550744"/>
          <c:h val="6.59809339115756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Monthly Mean Precipitation by Phase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Swamp Angel Study Plot - Senator Beck Basin Study Area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 to 12 year Period of Record  from Water Year 2004 to Water Year 2015</a:t>
            </a:r>
          </a:p>
        </c:rich>
      </c:tx>
      <c:layout>
        <c:manualLayout>
          <c:xMode val="edge"/>
          <c:yMode val="edge"/>
          <c:x val="0.291111111111111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23E-2"/>
          <c:y val="0.12234910277324633"/>
          <c:w val="0.8512763596004439"/>
          <c:h val="0.67210440456769982"/>
        </c:manualLayout>
      </c:layout>
      <c:barChart>
        <c:barDir val="col"/>
        <c:grouping val="stacked"/>
        <c:varyColors val="0"/>
        <c:ser>
          <c:idx val="4"/>
          <c:order val="0"/>
          <c:tx>
            <c:v>Snow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'Winter Storms &amp; Precip Summary'!$C$191:$C$202</c:f>
              <c:strCache>
                <c:ptCount val="12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'Winter Storms &amp; Precip Summary'!$H$191:$H$202</c:f>
              <c:numCache>
                <c:formatCode>0.0</c:formatCode>
                <c:ptCount val="12"/>
                <c:pt idx="0">
                  <c:v>72.5</c:v>
                </c:pt>
                <c:pt idx="1">
                  <c:v>91.416666666666671</c:v>
                </c:pt>
                <c:pt idx="2">
                  <c:v>127.91666666666667</c:v>
                </c:pt>
                <c:pt idx="3">
                  <c:v>115.54545454545455</c:v>
                </c:pt>
                <c:pt idx="4">
                  <c:v>118.54545454545455</c:v>
                </c:pt>
                <c:pt idx="5">
                  <c:v>106.36363636363636</c:v>
                </c:pt>
                <c:pt idx="6">
                  <c:v>130.09090909090909</c:v>
                </c:pt>
                <c:pt idx="7">
                  <c:v>61.727272727272727</c:v>
                </c:pt>
                <c:pt idx="8">
                  <c:v>4.3</c:v>
                </c:pt>
                <c:pt idx="9">
                  <c:v>0</c:v>
                </c:pt>
                <c:pt idx="10">
                  <c:v>0</c:v>
                </c:pt>
                <c:pt idx="11">
                  <c:v>12.9</c:v>
                </c:pt>
              </c:numCache>
            </c:numRef>
          </c:val>
        </c:ser>
        <c:ser>
          <c:idx val="5"/>
          <c:order val="1"/>
          <c:tx>
            <c:v>Rain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'Winter Storms &amp; Precip Summary'!$C$191:$C$202</c:f>
              <c:strCache>
                <c:ptCount val="12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  <c:pt idx="3">
                  <c:v>January</c:v>
                </c:pt>
                <c:pt idx="4">
                  <c:v>February</c:v>
                </c:pt>
                <c:pt idx="5">
                  <c:v>March</c:v>
                </c:pt>
                <c:pt idx="6">
                  <c:v>April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August</c:v>
                </c:pt>
                <c:pt idx="11">
                  <c:v>September</c:v>
                </c:pt>
              </c:strCache>
            </c:strRef>
          </c:cat>
          <c:val>
            <c:numRef>
              <c:f>'Winter Storms &amp; Precip Summary'!$I$191:$I$202</c:f>
              <c:numCache>
                <c:formatCode>0.0</c:formatCode>
                <c:ptCount val="12"/>
                <c:pt idx="0">
                  <c:v>26.5</c:v>
                </c:pt>
                <c:pt idx="1">
                  <c:v>1.6666666666666667</c:v>
                </c:pt>
                <c:pt idx="2">
                  <c:v>1.3333333333333333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0.36363636363636365</c:v>
                </c:pt>
                <c:pt idx="7">
                  <c:v>6.3636363636363633</c:v>
                </c:pt>
                <c:pt idx="8">
                  <c:v>23.1</c:v>
                </c:pt>
                <c:pt idx="9">
                  <c:v>100.2</c:v>
                </c:pt>
                <c:pt idx="10">
                  <c:v>85.5</c:v>
                </c:pt>
                <c:pt idx="11">
                  <c:v>80.7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422720"/>
        <c:axId val="135425024"/>
      </c:barChart>
      <c:catAx>
        <c:axId val="1354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2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mm</a:t>
                </a:r>
              </a:p>
            </c:rich>
          </c:tx>
          <c:layout>
            <c:manualLayout>
              <c:xMode val="edge"/>
              <c:yMode val="edge"/>
              <c:x val="1.2208690580344123E-2"/>
              <c:y val="0.435562886881365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422720"/>
        <c:crosses val="autoZero"/>
        <c:crossBetween val="between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555555555555554"/>
          <c:y val="0.9345335515548282"/>
          <c:w val="0.10666666666666663"/>
          <c:h val="3.76432078559738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Winter Seasons 0405 - 1112</c:v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'Precip &amp; MOW'!$B$5:$I$5</c:f>
              <c:numCache>
                <c:formatCode>General</c:formatCode>
                <c:ptCount val="8"/>
                <c:pt idx="0">
                  <c:v>890</c:v>
                </c:pt>
                <c:pt idx="1">
                  <c:v>833</c:v>
                </c:pt>
                <c:pt idx="2">
                  <c:v>910</c:v>
                </c:pt>
                <c:pt idx="3">
                  <c:v>1024</c:v>
                </c:pt>
                <c:pt idx="4">
                  <c:v>916</c:v>
                </c:pt>
                <c:pt idx="5">
                  <c:v>836</c:v>
                </c:pt>
                <c:pt idx="6">
                  <c:v>1151</c:v>
                </c:pt>
                <c:pt idx="7">
                  <c:v>660</c:v>
                </c:pt>
              </c:numCache>
            </c:numRef>
          </c:xVal>
          <c:yVal>
            <c:numRef>
              <c:f>'Precip &amp; MOW'!$B$4:$I$4</c:f>
              <c:numCache>
                <c:formatCode>_(* #,##0_);_(* \(#,##0\);_(* "-"??_);_(@_)</c:formatCode>
                <c:ptCount val="8"/>
                <c:pt idx="0">
                  <c:v>84791.687999999995</c:v>
                </c:pt>
                <c:pt idx="1">
                  <c:v>92289.600000000006</c:v>
                </c:pt>
                <c:pt idx="2">
                  <c:v>86187.936000000002</c:v>
                </c:pt>
                <c:pt idx="3">
                  <c:v>96612.551999999996</c:v>
                </c:pt>
                <c:pt idx="4">
                  <c:v>96953.95199999999</c:v>
                </c:pt>
                <c:pt idx="5">
                  <c:v>90740.47199999998</c:v>
                </c:pt>
                <c:pt idx="6">
                  <c:v>100811.4</c:v>
                </c:pt>
                <c:pt idx="7">
                  <c:v>87481.44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57312"/>
        <c:axId val="176378240"/>
      </c:scatterChart>
      <c:valAx>
        <c:axId val="16775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Precipitation at SASP 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6378240"/>
        <c:crosses val="autoZero"/>
        <c:crossBetween val="midCat"/>
      </c:valAx>
      <c:valAx>
        <c:axId val="17637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of Wind at PTSP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6775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9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9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10</xdr:row>
      <xdr:rowOff>0</xdr:rowOff>
    </xdr:from>
    <xdr:to>
      <xdr:col>7</xdr:col>
      <xdr:colOff>295274</xdr:colOff>
      <xdr:row>27</xdr:row>
      <xdr:rowOff>176212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4"/>
  <sheetViews>
    <sheetView tabSelected="1" topLeftCell="A170" workbookViewId="0">
      <selection activeCell="I176" sqref="I176"/>
    </sheetView>
  </sheetViews>
  <sheetFormatPr defaultRowHeight="12.75" x14ac:dyDescent="0.2"/>
  <cols>
    <col min="1" max="1" width="14.7109375" customWidth="1"/>
    <col min="2" max="3" width="14.7109375" style="3" customWidth="1"/>
    <col min="4" max="6" width="16.7109375" customWidth="1"/>
    <col min="7" max="7" width="16.7109375" style="10" customWidth="1"/>
    <col min="8" max="9" width="16.7109375" customWidth="1"/>
    <col min="10" max="10" width="9.140625" style="30"/>
    <col min="11" max="11" width="11" customWidth="1"/>
  </cols>
  <sheetData>
    <row r="1" spans="1:9" ht="15.75" x14ac:dyDescent="0.25">
      <c r="A1" s="6" t="s">
        <v>23</v>
      </c>
    </row>
    <row r="2" spans="1:9" x14ac:dyDescent="0.2">
      <c r="A2" s="4" t="s">
        <v>60</v>
      </c>
    </row>
    <row r="3" spans="1:9" x14ac:dyDescent="0.2">
      <c r="A3" s="4" t="s">
        <v>63</v>
      </c>
    </row>
    <row r="4" spans="1:9" x14ac:dyDescent="0.2">
      <c r="B4" s="4"/>
    </row>
    <row r="5" spans="1:9" ht="13.5" thickBot="1" x14ac:dyDescent="0.25">
      <c r="A5" s="7" t="s">
        <v>24</v>
      </c>
      <c r="B5" s="7" t="s">
        <v>25</v>
      </c>
      <c r="C5" s="5" t="s">
        <v>1</v>
      </c>
      <c r="D5" s="5" t="s">
        <v>19</v>
      </c>
      <c r="E5" s="5" t="s">
        <v>2</v>
      </c>
      <c r="F5" s="5" t="s">
        <v>26</v>
      </c>
      <c r="G5" s="32" t="s">
        <v>57</v>
      </c>
      <c r="H5" s="5" t="s">
        <v>28</v>
      </c>
      <c r="I5" s="5" t="s">
        <v>27</v>
      </c>
    </row>
    <row r="6" spans="1:9" x14ac:dyDescent="0.2">
      <c r="A6" s="8">
        <v>2004</v>
      </c>
      <c r="B6" s="8" t="s">
        <v>56</v>
      </c>
      <c r="C6" s="3" t="s">
        <v>3</v>
      </c>
      <c r="D6">
        <v>0</v>
      </c>
      <c r="E6">
        <v>4</v>
      </c>
      <c r="F6">
        <v>23</v>
      </c>
      <c r="G6" s="10">
        <f>F6</f>
        <v>23</v>
      </c>
      <c r="H6">
        <v>0</v>
      </c>
      <c r="I6">
        <f>F6-H6</f>
        <v>23</v>
      </c>
    </row>
    <row r="7" spans="1:9" x14ac:dyDescent="0.2">
      <c r="A7" s="8">
        <v>2004</v>
      </c>
      <c r="B7" s="8" t="s">
        <v>56</v>
      </c>
      <c r="C7" s="3" t="s">
        <v>4</v>
      </c>
      <c r="D7">
        <v>6</v>
      </c>
      <c r="E7">
        <v>15</v>
      </c>
      <c r="F7">
        <v>145</v>
      </c>
      <c r="G7" s="10">
        <f>F7+G6</f>
        <v>168</v>
      </c>
      <c r="H7">
        <v>135</v>
      </c>
      <c r="I7">
        <f t="shared" ref="I7:I13" si="0">F7-H7</f>
        <v>10</v>
      </c>
    </row>
    <row r="8" spans="1:9" x14ac:dyDescent="0.2">
      <c r="A8" s="8">
        <v>2004</v>
      </c>
      <c r="B8" s="8" t="s">
        <v>56</v>
      </c>
      <c r="C8" s="3" t="s">
        <v>5</v>
      </c>
      <c r="D8">
        <v>5</v>
      </c>
      <c r="E8">
        <v>13</v>
      </c>
      <c r="F8">
        <v>122</v>
      </c>
      <c r="G8" s="10">
        <f t="shared" ref="G8:G13" si="1">F8+G7</f>
        <v>290</v>
      </c>
      <c r="H8">
        <v>122</v>
      </c>
      <c r="I8">
        <f t="shared" si="0"/>
        <v>0</v>
      </c>
    </row>
    <row r="9" spans="1:9" x14ac:dyDescent="0.2">
      <c r="A9" s="8">
        <v>2004</v>
      </c>
      <c r="B9" s="8" t="s">
        <v>56</v>
      </c>
      <c r="C9" s="3" t="s">
        <v>6</v>
      </c>
      <c r="D9">
        <v>2</v>
      </c>
      <c r="E9">
        <v>8</v>
      </c>
      <c r="F9">
        <v>77</v>
      </c>
      <c r="G9" s="10">
        <f t="shared" si="1"/>
        <v>367</v>
      </c>
      <c r="H9">
        <v>77</v>
      </c>
      <c r="I9">
        <f t="shared" si="0"/>
        <v>0</v>
      </c>
    </row>
    <row r="10" spans="1:9" x14ac:dyDescent="0.2">
      <c r="A10" s="8">
        <v>2004</v>
      </c>
      <c r="B10" s="8" t="s">
        <v>56</v>
      </c>
      <c r="C10" s="3" t="s">
        <v>7</v>
      </c>
      <c r="D10">
        <v>4</v>
      </c>
      <c r="E10">
        <v>19</v>
      </c>
      <c r="F10">
        <v>154</v>
      </c>
      <c r="G10" s="10">
        <f t="shared" si="1"/>
        <v>521</v>
      </c>
      <c r="H10">
        <v>154</v>
      </c>
      <c r="I10">
        <f t="shared" si="0"/>
        <v>0</v>
      </c>
    </row>
    <row r="11" spans="1:9" x14ac:dyDescent="0.2">
      <c r="A11" s="8">
        <v>2004</v>
      </c>
      <c r="B11" s="8" t="s">
        <v>56</v>
      </c>
      <c r="C11" s="3" t="s">
        <v>8</v>
      </c>
      <c r="D11">
        <v>1</v>
      </c>
      <c r="E11">
        <v>10</v>
      </c>
      <c r="F11">
        <v>55</v>
      </c>
      <c r="G11" s="10">
        <f t="shared" si="1"/>
        <v>576</v>
      </c>
      <c r="H11">
        <v>55</v>
      </c>
      <c r="I11">
        <f t="shared" si="0"/>
        <v>0</v>
      </c>
    </row>
    <row r="12" spans="1:9" x14ac:dyDescent="0.2">
      <c r="A12" s="8">
        <v>2004</v>
      </c>
      <c r="B12" s="8" t="s">
        <v>56</v>
      </c>
      <c r="C12" s="3" t="s">
        <v>9</v>
      </c>
      <c r="D12">
        <v>4</v>
      </c>
      <c r="E12">
        <v>19</v>
      </c>
      <c r="F12">
        <v>156</v>
      </c>
      <c r="G12" s="10">
        <f t="shared" si="1"/>
        <v>732</v>
      </c>
      <c r="H12">
        <v>156</v>
      </c>
      <c r="I12">
        <f t="shared" si="0"/>
        <v>0</v>
      </c>
    </row>
    <row r="13" spans="1:9" x14ac:dyDescent="0.2">
      <c r="A13" s="8">
        <v>2004</v>
      </c>
      <c r="B13" s="8" t="s">
        <v>56</v>
      </c>
      <c r="C13" s="3" t="s">
        <v>10</v>
      </c>
      <c r="D13" s="1">
        <v>1</v>
      </c>
      <c r="E13" s="1">
        <v>4</v>
      </c>
      <c r="F13" s="1">
        <v>17</v>
      </c>
      <c r="G13" s="10">
        <f t="shared" si="1"/>
        <v>749</v>
      </c>
      <c r="H13" s="9">
        <v>12</v>
      </c>
      <c r="I13">
        <f t="shared" si="0"/>
        <v>5</v>
      </c>
    </row>
    <row r="14" spans="1:9" x14ac:dyDescent="0.2">
      <c r="A14" s="8">
        <v>2004</v>
      </c>
      <c r="B14" s="8" t="s">
        <v>56</v>
      </c>
      <c r="C14" s="3" t="s">
        <v>11</v>
      </c>
      <c r="D14" s="9">
        <v>0</v>
      </c>
      <c r="E14" s="115" t="s">
        <v>58</v>
      </c>
      <c r="F14" s="115"/>
      <c r="G14" s="115"/>
      <c r="H14" s="115"/>
      <c r="I14" s="115"/>
    </row>
    <row r="15" spans="1:9" x14ac:dyDescent="0.2">
      <c r="A15" s="8">
        <v>2004</v>
      </c>
      <c r="B15" s="29" t="s">
        <v>55</v>
      </c>
      <c r="C15" s="3" t="s">
        <v>20</v>
      </c>
      <c r="D15" s="9">
        <v>0</v>
      </c>
      <c r="E15" s="115"/>
      <c r="F15" s="115"/>
      <c r="G15" s="115"/>
      <c r="H15" s="115"/>
      <c r="I15" s="115"/>
    </row>
    <row r="16" spans="1:9" x14ac:dyDescent="0.2">
      <c r="A16" s="8">
        <v>2004</v>
      </c>
      <c r="B16" s="29" t="s">
        <v>55</v>
      </c>
      <c r="C16" s="3" t="s">
        <v>21</v>
      </c>
      <c r="D16" s="9">
        <v>0</v>
      </c>
      <c r="E16" s="115"/>
      <c r="F16" s="115"/>
      <c r="G16" s="115"/>
      <c r="H16" s="115"/>
      <c r="I16" s="115"/>
    </row>
    <row r="17" spans="1:10" x14ac:dyDescent="0.2">
      <c r="A17" s="8">
        <v>2004</v>
      </c>
      <c r="B17" s="29" t="s">
        <v>55</v>
      </c>
      <c r="C17" s="3" t="s">
        <v>22</v>
      </c>
      <c r="D17" s="2">
        <v>0</v>
      </c>
      <c r="E17" s="116"/>
      <c r="F17" s="116"/>
      <c r="G17" s="116"/>
      <c r="H17" s="116"/>
      <c r="I17" s="116"/>
    </row>
    <row r="18" spans="1:10" x14ac:dyDescent="0.2">
      <c r="A18" s="8"/>
      <c r="B18" s="8"/>
      <c r="C18" s="3" t="s">
        <v>18</v>
      </c>
      <c r="D18">
        <f>SUM(D6:D17)</f>
        <v>23</v>
      </c>
      <c r="E18" s="36" t="s">
        <v>59</v>
      </c>
      <c r="F18" s="36" t="s">
        <v>59</v>
      </c>
      <c r="G18" s="36" t="s">
        <v>59</v>
      </c>
      <c r="H18" s="36" t="s">
        <v>59</v>
      </c>
      <c r="I18" s="36" t="s">
        <v>59</v>
      </c>
      <c r="J18" s="31"/>
    </row>
    <row r="21" spans="1:10" ht="13.5" thickBot="1" x14ac:dyDescent="0.25">
      <c r="A21" s="7" t="s">
        <v>24</v>
      </c>
      <c r="B21" s="7" t="s">
        <v>25</v>
      </c>
      <c r="C21" s="5" t="s">
        <v>1</v>
      </c>
      <c r="D21" s="5" t="s">
        <v>19</v>
      </c>
      <c r="E21" s="5" t="s">
        <v>2</v>
      </c>
      <c r="F21" s="5" t="s">
        <v>26</v>
      </c>
      <c r="G21" s="32" t="s">
        <v>57</v>
      </c>
      <c r="H21" s="5" t="s">
        <v>28</v>
      </c>
      <c r="I21" s="5" t="s">
        <v>27</v>
      </c>
    </row>
    <row r="22" spans="1:10" x14ac:dyDescent="0.2">
      <c r="A22" s="8">
        <v>2005</v>
      </c>
      <c r="B22" s="8" t="s">
        <v>13</v>
      </c>
      <c r="C22" s="3" t="s">
        <v>3</v>
      </c>
      <c r="D22">
        <v>2</v>
      </c>
      <c r="E22">
        <v>14</v>
      </c>
      <c r="F22">
        <v>144</v>
      </c>
      <c r="G22" s="10">
        <f>F22</f>
        <v>144</v>
      </c>
      <c r="H22">
        <v>98</v>
      </c>
      <c r="I22">
        <f>F22-H22</f>
        <v>46</v>
      </c>
    </row>
    <row r="23" spans="1:10" x14ac:dyDescent="0.2">
      <c r="A23" s="8">
        <v>2005</v>
      </c>
      <c r="B23" s="8" t="s">
        <v>13</v>
      </c>
      <c r="C23" s="3" t="s">
        <v>4</v>
      </c>
      <c r="D23">
        <v>3</v>
      </c>
      <c r="E23">
        <v>12</v>
      </c>
      <c r="F23">
        <v>112</v>
      </c>
      <c r="G23" s="10">
        <f>F23+G22</f>
        <v>256</v>
      </c>
      <c r="H23">
        <v>112</v>
      </c>
      <c r="I23">
        <f t="shared" ref="I23:I33" si="2">F23-H23</f>
        <v>0</v>
      </c>
    </row>
    <row r="24" spans="1:10" x14ac:dyDescent="0.2">
      <c r="A24" s="8">
        <v>2005</v>
      </c>
      <c r="B24" s="8" t="s">
        <v>13</v>
      </c>
      <c r="C24" s="3" t="s">
        <v>5</v>
      </c>
      <c r="D24">
        <v>2</v>
      </c>
      <c r="E24">
        <v>13</v>
      </c>
      <c r="F24">
        <v>86</v>
      </c>
      <c r="G24" s="10">
        <f t="shared" ref="G24:G33" si="3">F24+G23</f>
        <v>342</v>
      </c>
      <c r="H24">
        <v>86</v>
      </c>
      <c r="I24">
        <f t="shared" si="2"/>
        <v>0</v>
      </c>
    </row>
    <row r="25" spans="1:10" x14ac:dyDescent="0.2">
      <c r="A25" s="8">
        <v>2005</v>
      </c>
      <c r="B25" s="8" t="s">
        <v>13</v>
      </c>
      <c r="C25" s="3" t="s">
        <v>6</v>
      </c>
      <c r="D25">
        <v>3</v>
      </c>
      <c r="E25">
        <v>16</v>
      </c>
      <c r="F25">
        <v>184</v>
      </c>
      <c r="G25" s="10">
        <f t="shared" si="3"/>
        <v>526</v>
      </c>
      <c r="H25">
        <v>184</v>
      </c>
      <c r="I25">
        <f t="shared" si="2"/>
        <v>0</v>
      </c>
    </row>
    <row r="26" spans="1:10" x14ac:dyDescent="0.2">
      <c r="A26" s="8">
        <v>2005</v>
      </c>
      <c r="B26" s="8" t="s">
        <v>13</v>
      </c>
      <c r="C26" s="3" t="s">
        <v>7</v>
      </c>
      <c r="D26">
        <v>3</v>
      </c>
      <c r="E26">
        <v>16</v>
      </c>
      <c r="F26">
        <v>98</v>
      </c>
      <c r="G26" s="10">
        <f t="shared" si="3"/>
        <v>624</v>
      </c>
      <c r="H26">
        <v>98</v>
      </c>
      <c r="I26">
        <f t="shared" si="2"/>
        <v>0</v>
      </c>
    </row>
    <row r="27" spans="1:10" x14ac:dyDescent="0.2">
      <c r="A27" s="8">
        <v>2005</v>
      </c>
      <c r="B27" s="8" t="s">
        <v>13</v>
      </c>
      <c r="C27" s="3" t="s">
        <v>8</v>
      </c>
      <c r="D27">
        <v>3</v>
      </c>
      <c r="E27">
        <v>17</v>
      </c>
      <c r="F27">
        <v>128</v>
      </c>
      <c r="G27" s="10">
        <f t="shared" si="3"/>
        <v>752</v>
      </c>
      <c r="H27">
        <v>128</v>
      </c>
      <c r="I27">
        <f t="shared" si="2"/>
        <v>0</v>
      </c>
    </row>
    <row r="28" spans="1:10" x14ac:dyDescent="0.2">
      <c r="A28" s="8">
        <v>2005</v>
      </c>
      <c r="B28" s="8" t="s">
        <v>13</v>
      </c>
      <c r="C28" s="3" t="s">
        <v>9</v>
      </c>
      <c r="D28">
        <v>4</v>
      </c>
      <c r="E28">
        <v>10</v>
      </c>
      <c r="F28">
        <v>109</v>
      </c>
      <c r="G28" s="10">
        <f t="shared" si="3"/>
        <v>861</v>
      </c>
      <c r="H28">
        <v>109</v>
      </c>
      <c r="I28">
        <f t="shared" si="2"/>
        <v>0</v>
      </c>
    </row>
    <row r="29" spans="1:10" x14ac:dyDescent="0.2">
      <c r="A29" s="8">
        <v>2005</v>
      </c>
      <c r="B29" s="8" t="s">
        <v>13</v>
      </c>
      <c r="C29" s="3" t="s">
        <v>10</v>
      </c>
      <c r="D29" s="1">
        <v>0</v>
      </c>
      <c r="E29" s="1">
        <v>9</v>
      </c>
      <c r="F29" s="1">
        <v>29</v>
      </c>
      <c r="G29" s="10">
        <f t="shared" si="3"/>
        <v>890</v>
      </c>
      <c r="H29" s="9">
        <v>27</v>
      </c>
      <c r="I29">
        <f t="shared" si="2"/>
        <v>2</v>
      </c>
    </row>
    <row r="30" spans="1:10" x14ac:dyDescent="0.2">
      <c r="A30" s="8">
        <v>2005</v>
      </c>
      <c r="B30" s="8" t="s">
        <v>13</v>
      </c>
      <c r="C30" s="3" t="s">
        <v>11</v>
      </c>
      <c r="D30" s="1">
        <v>0</v>
      </c>
      <c r="E30" s="1">
        <v>8</v>
      </c>
      <c r="F30" s="1">
        <v>56</v>
      </c>
      <c r="G30" s="10">
        <f t="shared" si="3"/>
        <v>946</v>
      </c>
      <c r="H30" s="9">
        <v>0</v>
      </c>
      <c r="I30">
        <f t="shared" si="2"/>
        <v>56</v>
      </c>
    </row>
    <row r="31" spans="1:10" x14ac:dyDescent="0.2">
      <c r="A31" s="8">
        <v>2005</v>
      </c>
      <c r="B31" s="29" t="s">
        <v>55</v>
      </c>
      <c r="C31" s="3" t="s">
        <v>20</v>
      </c>
      <c r="D31" s="9">
        <v>0</v>
      </c>
      <c r="E31" s="9">
        <v>5</v>
      </c>
      <c r="F31" s="9">
        <v>42</v>
      </c>
      <c r="G31" s="10">
        <f t="shared" si="3"/>
        <v>988</v>
      </c>
      <c r="H31" s="9">
        <v>0</v>
      </c>
      <c r="I31">
        <f t="shared" si="2"/>
        <v>42</v>
      </c>
    </row>
    <row r="32" spans="1:10" x14ac:dyDescent="0.2">
      <c r="A32" s="8">
        <v>2005</v>
      </c>
      <c r="B32" s="29" t="s">
        <v>55</v>
      </c>
      <c r="C32" s="3" t="s">
        <v>21</v>
      </c>
      <c r="D32" s="9">
        <v>0</v>
      </c>
      <c r="E32" s="9">
        <v>18</v>
      </c>
      <c r="F32" s="9">
        <v>91</v>
      </c>
      <c r="G32" s="10">
        <f t="shared" si="3"/>
        <v>1079</v>
      </c>
      <c r="H32" s="9">
        <v>0</v>
      </c>
      <c r="I32">
        <f t="shared" si="2"/>
        <v>91</v>
      </c>
    </row>
    <row r="33" spans="1:10" x14ac:dyDescent="0.2">
      <c r="A33" s="8">
        <v>2005</v>
      </c>
      <c r="B33" s="29" t="s">
        <v>55</v>
      </c>
      <c r="C33" s="3" t="s">
        <v>22</v>
      </c>
      <c r="D33" s="2">
        <v>0</v>
      </c>
      <c r="E33" s="2">
        <v>14</v>
      </c>
      <c r="F33" s="2">
        <v>106</v>
      </c>
      <c r="G33" s="33">
        <f t="shared" si="3"/>
        <v>1185</v>
      </c>
      <c r="H33" s="2">
        <v>0</v>
      </c>
      <c r="I33" s="2">
        <f t="shared" si="2"/>
        <v>106</v>
      </c>
    </row>
    <row r="34" spans="1:10" x14ac:dyDescent="0.2">
      <c r="A34" s="8"/>
      <c r="B34" s="8"/>
      <c r="C34" s="3" t="s">
        <v>18</v>
      </c>
      <c r="D34">
        <f>SUM(D22:D33)</f>
        <v>20</v>
      </c>
      <c r="E34">
        <f>SUM(E22:E33)</f>
        <v>152</v>
      </c>
      <c r="F34">
        <f>SUM(F22:F33)</f>
        <v>1185</v>
      </c>
      <c r="G34" s="10">
        <f>G33</f>
        <v>1185</v>
      </c>
      <c r="H34">
        <f>SUM(H22:H33)</f>
        <v>842</v>
      </c>
      <c r="I34" s="10">
        <f>SUM(I22:I33)</f>
        <v>343</v>
      </c>
      <c r="J34" s="31"/>
    </row>
    <row r="35" spans="1:10" x14ac:dyDescent="0.2">
      <c r="A35" s="8"/>
      <c r="B35" s="8"/>
      <c r="I35" s="10"/>
    </row>
    <row r="36" spans="1:10" ht="13.5" thickBot="1" x14ac:dyDescent="0.25">
      <c r="A36" s="7" t="s">
        <v>24</v>
      </c>
      <c r="B36" s="7" t="s">
        <v>25</v>
      </c>
      <c r="C36" s="5" t="s">
        <v>1</v>
      </c>
      <c r="D36" s="5" t="s">
        <v>19</v>
      </c>
      <c r="E36" s="5" t="s">
        <v>2</v>
      </c>
      <c r="F36" s="5" t="s">
        <v>26</v>
      </c>
      <c r="G36" s="32" t="s">
        <v>57</v>
      </c>
      <c r="H36" s="5" t="s">
        <v>28</v>
      </c>
      <c r="I36" s="5" t="s">
        <v>27</v>
      </c>
    </row>
    <row r="37" spans="1:10" x14ac:dyDescent="0.2">
      <c r="A37" s="8">
        <v>2006</v>
      </c>
      <c r="B37" s="8" t="s">
        <v>12</v>
      </c>
      <c r="C37" s="3" t="s">
        <v>3</v>
      </c>
      <c r="D37">
        <v>2</v>
      </c>
      <c r="E37">
        <v>12</v>
      </c>
      <c r="F37">
        <v>105</v>
      </c>
      <c r="G37" s="10">
        <f>F37</f>
        <v>105</v>
      </c>
      <c r="H37">
        <v>94</v>
      </c>
      <c r="I37">
        <f>F37-H37</f>
        <v>11</v>
      </c>
    </row>
    <row r="38" spans="1:10" x14ac:dyDescent="0.2">
      <c r="A38" s="8">
        <v>2006</v>
      </c>
      <c r="B38" s="8" t="s">
        <v>12</v>
      </c>
      <c r="C38" s="3" t="s">
        <v>4</v>
      </c>
      <c r="D38">
        <v>4</v>
      </c>
      <c r="E38">
        <v>13</v>
      </c>
      <c r="F38">
        <v>78</v>
      </c>
      <c r="G38" s="10">
        <f>F38+G37</f>
        <v>183</v>
      </c>
      <c r="H38">
        <v>78</v>
      </c>
      <c r="I38">
        <f t="shared" ref="I38:I48" si="4">F38-H38</f>
        <v>0</v>
      </c>
    </row>
    <row r="39" spans="1:10" x14ac:dyDescent="0.2">
      <c r="A39" s="8">
        <v>2006</v>
      </c>
      <c r="B39" s="8" t="s">
        <v>12</v>
      </c>
      <c r="C39" s="3" t="s">
        <v>5</v>
      </c>
      <c r="D39">
        <v>4</v>
      </c>
      <c r="E39">
        <v>20</v>
      </c>
      <c r="F39">
        <v>131</v>
      </c>
      <c r="G39" s="10">
        <f t="shared" ref="G39:G48" si="5">F39+G38</f>
        <v>314</v>
      </c>
      <c r="H39">
        <v>126</v>
      </c>
      <c r="I39">
        <f t="shared" si="4"/>
        <v>5</v>
      </c>
    </row>
    <row r="40" spans="1:10" x14ac:dyDescent="0.2">
      <c r="A40" s="8">
        <v>2006</v>
      </c>
      <c r="B40" s="8" t="s">
        <v>12</v>
      </c>
      <c r="C40" s="3" t="s">
        <v>6</v>
      </c>
      <c r="D40">
        <v>5</v>
      </c>
      <c r="E40">
        <v>17</v>
      </c>
      <c r="F40">
        <v>121</v>
      </c>
      <c r="G40" s="10">
        <f t="shared" si="5"/>
        <v>435</v>
      </c>
      <c r="H40">
        <v>121</v>
      </c>
      <c r="I40">
        <f t="shared" si="4"/>
        <v>0</v>
      </c>
    </row>
    <row r="41" spans="1:10" x14ac:dyDescent="0.2">
      <c r="A41" s="8">
        <v>2006</v>
      </c>
      <c r="B41" s="8" t="s">
        <v>12</v>
      </c>
      <c r="C41" s="3" t="s">
        <v>7</v>
      </c>
      <c r="D41">
        <v>1</v>
      </c>
      <c r="E41">
        <v>11</v>
      </c>
      <c r="F41">
        <v>63</v>
      </c>
      <c r="G41" s="10">
        <f t="shared" si="5"/>
        <v>498</v>
      </c>
      <c r="H41">
        <v>63</v>
      </c>
      <c r="I41">
        <f t="shared" si="4"/>
        <v>0</v>
      </c>
    </row>
    <row r="42" spans="1:10" x14ac:dyDescent="0.2">
      <c r="A42" s="8">
        <v>2006</v>
      </c>
      <c r="B42" s="8" t="s">
        <v>12</v>
      </c>
      <c r="C42" s="3" t="s">
        <v>8</v>
      </c>
      <c r="D42">
        <v>5</v>
      </c>
      <c r="E42">
        <v>22</v>
      </c>
      <c r="F42">
        <v>211</v>
      </c>
      <c r="G42" s="10">
        <f t="shared" si="5"/>
        <v>709</v>
      </c>
      <c r="H42">
        <v>211</v>
      </c>
      <c r="I42">
        <f t="shared" si="4"/>
        <v>0</v>
      </c>
    </row>
    <row r="43" spans="1:10" x14ac:dyDescent="0.2">
      <c r="A43" s="8">
        <v>2006</v>
      </c>
      <c r="B43" s="8" t="s">
        <v>12</v>
      </c>
      <c r="C43" s="3" t="s">
        <v>9</v>
      </c>
      <c r="D43">
        <v>3</v>
      </c>
      <c r="E43">
        <v>12</v>
      </c>
      <c r="F43">
        <v>88</v>
      </c>
      <c r="G43" s="10">
        <f t="shared" si="5"/>
        <v>797</v>
      </c>
      <c r="H43">
        <v>88</v>
      </c>
      <c r="I43">
        <f t="shared" si="4"/>
        <v>0</v>
      </c>
    </row>
    <row r="44" spans="1:10" x14ac:dyDescent="0.2">
      <c r="A44" s="8">
        <v>2006</v>
      </c>
      <c r="B44" s="8" t="s">
        <v>12</v>
      </c>
      <c r="C44" s="3" t="s">
        <v>10</v>
      </c>
      <c r="D44">
        <v>2</v>
      </c>
      <c r="E44">
        <v>6</v>
      </c>
      <c r="F44">
        <v>36</v>
      </c>
      <c r="G44" s="10">
        <f t="shared" si="5"/>
        <v>833</v>
      </c>
      <c r="H44">
        <v>20</v>
      </c>
      <c r="I44">
        <f t="shared" si="4"/>
        <v>16</v>
      </c>
    </row>
    <row r="45" spans="1:10" x14ac:dyDescent="0.2">
      <c r="A45" s="8">
        <v>2006</v>
      </c>
      <c r="B45" s="8" t="s">
        <v>12</v>
      </c>
      <c r="C45" s="3" t="s">
        <v>11</v>
      </c>
      <c r="D45" s="1">
        <v>0</v>
      </c>
      <c r="E45" s="1">
        <v>5</v>
      </c>
      <c r="F45" s="1">
        <v>19</v>
      </c>
      <c r="G45" s="10">
        <f t="shared" si="5"/>
        <v>852</v>
      </c>
      <c r="H45" s="9">
        <v>0</v>
      </c>
      <c r="I45">
        <f t="shared" si="4"/>
        <v>19</v>
      </c>
    </row>
    <row r="46" spans="1:10" x14ac:dyDescent="0.2">
      <c r="A46" s="8">
        <v>2006</v>
      </c>
      <c r="B46" s="29" t="s">
        <v>55</v>
      </c>
      <c r="C46" s="3" t="s">
        <v>20</v>
      </c>
      <c r="D46" s="9">
        <v>0</v>
      </c>
      <c r="E46" s="9">
        <v>19</v>
      </c>
      <c r="F46" s="9">
        <v>162</v>
      </c>
      <c r="G46" s="10">
        <f t="shared" si="5"/>
        <v>1014</v>
      </c>
      <c r="H46" s="9">
        <v>0</v>
      </c>
      <c r="I46">
        <f t="shared" si="4"/>
        <v>162</v>
      </c>
    </row>
    <row r="47" spans="1:10" x14ac:dyDescent="0.2">
      <c r="A47" s="8">
        <v>2006</v>
      </c>
      <c r="B47" s="29" t="s">
        <v>55</v>
      </c>
      <c r="C47" s="3" t="s">
        <v>21</v>
      </c>
      <c r="D47" s="9">
        <v>0</v>
      </c>
      <c r="E47" s="9">
        <v>18</v>
      </c>
      <c r="F47" s="9">
        <v>86</v>
      </c>
      <c r="G47" s="10">
        <f t="shared" si="5"/>
        <v>1100</v>
      </c>
      <c r="H47" s="9">
        <v>0</v>
      </c>
      <c r="I47">
        <f t="shared" si="4"/>
        <v>86</v>
      </c>
    </row>
    <row r="48" spans="1:10" x14ac:dyDescent="0.2">
      <c r="A48" s="8">
        <v>2006</v>
      </c>
      <c r="B48" s="29" t="s">
        <v>55</v>
      </c>
      <c r="C48" s="3" t="s">
        <v>22</v>
      </c>
      <c r="D48" s="2">
        <v>0</v>
      </c>
      <c r="E48" s="2">
        <v>12</v>
      </c>
      <c r="F48" s="2">
        <v>114</v>
      </c>
      <c r="G48" s="33">
        <f t="shared" si="5"/>
        <v>1214</v>
      </c>
      <c r="H48" s="2">
        <v>56</v>
      </c>
      <c r="I48" s="2">
        <f t="shared" si="4"/>
        <v>58</v>
      </c>
    </row>
    <row r="49" spans="1:10" x14ac:dyDescent="0.2">
      <c r="A49" s="8"/>
      <c r="B49" s="8"/>
      <c r="C49" s="3" t="s">
        <v>18</v>
      </c>
      <c r="D49">
        <f>SUM(D37:D48)</f>
        <v>26</v>
      </c>
      <c r="E49">
        <f>SUM(E37:E48)</f>
        <v>167</v>
      </c>
      <c r="F49">
        <f>SUM(F37:F48)</f>
        <v>1214</v>
      </c>
      <c r="G49" s="10">
        <f>G48</f>
        <v>1214</v>
      </c>
      <c r="H49">
        <f>SUM(H37:H48)</f>
        <v>857</v>
      </c>
      <c r="I49" s="10">
        <f>SUM(I37:I48)</f>
        <v>357</v>
      </c>
      <c r="J49" s="31"/>
    </row>
    <row r="50" spans="1:10" x14ac:dyDescent="0.2">
      <c r="A50" s="8"/>
      <c r="B50" s="8"/>
      <c r="I50" s="10"/>
    </row>
    <row r="51" spans="1:10" ht="13.5" thickBot="1" x14ac:dyDescent="0.25">
      <c r="A51" s="7" t="s">
        <v>24</v>
      </c>
      <c r="B51" s="7" t="s">
        <v>25</v>
      </c>
      <c r="C51" s="5" t="s">
        <v>1</v>
      </c>
      <c r="D51" s="5" t="s">
        <v>19</v>
      </c>
      <c r="E51" s="5" t="s">
        <v>2</v>
      </c>
      <c r="F51" s="5" t="s">
        <v>26</v>
      </c>
      <c r="G51" s="32" t="s">
        <v>57</v>
      </c>
      <c r="H51" s="5" t="s">
        <v>28</v>
      </c>
      <c r="I51" s="5" t="s">
        <v>27</v>
      </c>
    </row>
    <row r="52" spans="1:10" x14ac:dyDescent="0.2">
      <c r="A52" s="8">
        <v>2007</v>
      </c>
      <c r="B52" s="8" t="s">
        <v>14</v>
      </c>
      <c r="C52" s="3" t="s">
        <v>3</v>
      </c>
      <c r="D52">
        <v>5</v>
      </c>
      <c r="E52">
        <v>16</v>
      </c>
      <c r="F52">
        <v>180</v>
      </c>
      <c r="G52" s="10">
        <f>F52</f>
        <v>180</v>
      </c>
      <c r="H52">
        <v>150</v>
      </c>
      <c r="I52">
        <f>F52-H52</f>
        <v>30</v>
      </c>
    </row>
    <row r="53" spans="1:10" x14ac:dyDescent="0.2">
      <c r="A53" s="8">
        <v>2007</v>
      </c>
      <c r="B53" s="8" t="s">
        <v>14</v>
      </c>
      <c r="C53" s="3" t="s">
        <v>4</v>
      </c>
      <c r="D53">
        <v>3</v>
      </c>
      <c r="E53">
        <v>11</v>
      </c>
      <c r="F53">
        <v>98</v>
      </c>
      <c r="G53" s="10">
        <f>F53+G52</f>
        <v>278</v>
      </c>
      <c r="H53">
        <v>98</v>
      </c>
      <c r="I53">
        <f t="shared" ref="I53:I63" si="6">F53-H53</f>
        <v>0</v>
      </c>
    </row>
    <row r="54" spans="1:10" x14ac:dyDescent="0.2">
      <c r="A54" s="8">
        <v>2007</v>
      </c>
      <c r="B54" s="8" t="s">
        <v>14</v>
      </c>
      <c r="C54" s="3" t="s">
        <v>5</v>
      </c>
      <c r="D54">
        <v>2</v>
      </c>
      <c r="E54">
        <v>12</v>
      </c>
      <c r="F54">
        <v>87</v>
      </c>
      <c r="G54" s="10">
        <f t="shared" ref="G54:G63" si="7">F54+G53</f>
        <v>365</v>
      </c>
      <c r="H54">
        <v>87</v>
      </c>
      <c r="I54">
        <f t="shared" si="6"/>
        <v>0</v>
      </c>
    </row>
    <row r="55" spans="1:10" x14ac:dyDescent="0.2">
      <c r="A55" s="8">
        <v>2007</v>
      </c>
      <c r="B55" s="8" t="s">
        <v>14</v>
      </c>
      <c r="C55" s="3" t="s">
        <v>6</v>
      </c>
      <c r="D55">
        <v>2</v>
      </c>
      <c r="E55">
        <v>9</v>
      </c>
      <c r="F55">
        <v>93</v>
      </c>
      <c r="G55" s="10">
        <f t="shared" si="7"/>
        <v>458</v>
      </c>
      <c r="H55">
        <v>93</v>
      </c>
      <c r="I55">
        <f t="shared" si="6"/>
        <v>0</v>
      </c>
    </row>
    <row r="56" spans="1:10" x14ac:dyDescent="0.2">
      <c r="A56" s="8">
        <v>2007</v>
      </c>
      <c r="B56" s="8" t="s">
        <v>14</v>
      </c>
      <c r="C56" s="3" t="s">
        <v>7</v>
      </c>
      <c r="D56">
        <v>4</v>
      </c>
      <c r="E56">
        <v>16</v>
      </c>
      <c r="F56">
        <v>109</v>
      </c>
      <c r="G56" s="10">
        <f t="shared" si="7"/>
        <v>567</v>
      </c>
      <c r="H56">
        <v>109</v>
      </c>
      <c r="I56">
        <f t="shared" si="6"/>
        <v>0</v>
      </c>
    </row>
    <row r="57" spans="1:10" x14ac:dyDescent="0.2">
      <c r="A57" s="8">
        <v>2007</v>
      </c>
      <c r="B57" s="8" t="s">
        <v>14</v>
      </c>
      <c r="C57" s="3" t="s">
        <v>8</v>
      </c>
      <c r="D57">
        <v>3</v>
      </c>
      <c r="E57">
        <v>12</v>
      </c>
      <c r="F57">
        <v>87</v>
      </c>
      <c r="G57" s="10">
        <f t="shared" si="7"/>
        <v>654</v>
      </c>
      <c r="H57">
        <v>87</v>
      </c>
      <c r="I57">
        <f t="shared" si="6"/>
        <v>0</v>
      </c>
    </row>
    <row r="58" spans="1:10" x14ac:dyDescent="0.2">
      <c r="A58" s="8">
        <v>2007</v>
      </c>
      <c r="B58" s="8" t="s">
        <v>14</v>
      </c>
      <c r="C58" s="3" t="s">
        <v>9</v>
      </c>
      <c r="D58">
        <v>5</v>
      </c>
      <c r="E58">
        <v>15</v>
      </c>
      <c r="F58">
        <v>154</v>
      </c>
      <c r="G58" s="10">
        <f t="shared" si="7"/>
        <v>808</v>
      </c>
      <c r="H58">
        <v>154</v>
      </c>
      <c r="I58">
        <f t="shared" si="6"/>
        <v>0</v>
      </c>
    </row>
    <row r="59" spans="1:10" x14ac:dyDescent="0.2">
      <c r="A59" s="8">
        <v>2007</v>
      </c>
      <c r="B59" s="8" t="s">
        <v>14</v>
      </c>
      <c r="C59" s="3" t="s">
        <v>10</v>
      </c>
      <c r="D59">
        <v>3</v>
      </c>
      <c r="E59">
        <v>14</v>
      </c>
      <c r="F59">
        <v>102</v>
      </c>
      <c r="G59" s="10">
        <f t="shared" si="7"/>
        <v>910</v>
      </c>
      <c r="H59">
        <v>102</v>
      </c>
      <c r="I59">
        <f t="shared" si="6"/>
        <v>0</v>
      </c>
    </row>
    <row r="60" spans="1:10" x14ac:dyDescent="0.2">
      <c r="A60" s="8">
        <v>2007</v>
      </c>
      <c r="B60" s="8" t="s">
        <v>14</v>
      </c>
      <c r="C60" s="3" t="s">
        <v>11</v>
      </c>
      <c r="D60" s="1">
        <v>0</v>
      </c>
      <c r="E60" s="1">
        <v>3</v>
      </c>
      <c r="F60" s="1">
        <v>16</v>
      </c>
      <c r="G60" s="10">
        <f t="shared" si="7"/>
        <v>926</v>
      </c>
      <c r="H60" s="9">
        <v>0</v>
      </c>
      <c r="I60">
        <f t="shared" si="6"/>
        <v>16</v>
      </c>
    </row>
    <row r="61" spans="1:10" x14ac:dyDescent="0.2">
      <c r="A61" s="8">
        <v>2007</v>
      </c>
      <c r="B61" s="29" t="s">
        <v>55</v>
      </c>
      <c r="C61" s="3" t="s">
        <v>20</v>
      </c>
      <c r="D61" s="9">
        <v>0</v>
      </c>
      <c r="E61" s="9">
        <v>16</v>
      </c>
      <c r="F61" s="9">
        <v>99</v>
      </c>
      <c r="G61" s="10">
        <f t="shared" si="7"/>
        <v>1025</v>
      </c>
      <c r="H61" s="9">
        <v>0</v>
      </c>
      <c r="I61">
        <f t="shared" si="6"/>
        <v>99</v>
      </c>
    </row>
    <row r="62" spans="1:10" x14ac:dyDescent="0.2">
      <c r="A62" s="8">
        <v>2007</v>
      </c>
      <c r="B62" s="29" t="s">
        <v>55</v>
      </c>
      <c r="C62" s="3" t="s">
        <v>21</v>
      </c>
      <c r="D62" s="9">
        <v>0</v>
      </c>
      <c r="E62" s="9">
        <v>16</v>
      </c>
      <c r="F62" s="9">
        <v>92</v>
      </c>
      <c r="G62" s="10">
        <f t="shared" si="7"/>
        <v>1117</v>
      </c>
      <c r="H62" s="9">
        <v>0</v>
      </c>
      <c r="I62">
        <f t="shared" si="6"/>
        <v>92</v>
      </c>
    </row>
    <row r="63" spans="1:10" x14ac:dyDescent="0.2">
      <c r="A63" s="8">
        <v>2007</v>
      </c>
      <c r="B63" s="29" t="s">
        <v>55</v>
      </c>
      <c r="C63" s="3" t="s">
        <v>22</v>
      </c>
      <c r="D63" s="2">
        <v>0</v>
      </c>
      <c r="E63" s="2">
        <v>14</v>
      </c>
      <c r="F63" s="2">
        <v>115</v>
      </c>
      <c r="G63" s="33">
        <f t="shared" si="7"/>
        <v>1232</v>
      </c>
      <c r="H63" s="2">
        <v>0</v>
      </c>
      <c r="I63" s="2">
        <f t="shared" si="6"/>
        <v>115</v>
      </c>
    </row>
    <row r="64" spans="1:10" x14ac:dyDescent="0.2">
      <c r="A64" s="8"/>
      <c r="B64" s="8"/>
      <c r="C64" s="3" t="s">
        <v>18</v>
      </c>
      <c r="D64">
        <f>SUM(D52:D63)</f>
        <v>27</v>
      </c>
      <c r="E64">
        <f>SUM(E52:E63)</f>
        <v>154</v>
      </c>
      <c r="F64">
        <f>SUM(F52:F63)</f>
        <v>1232</v>
      </c>
      <c r="G64" s="10">
        <f>G63</f>
        <v>1232</v>
      </c>
      <c r="H64">
        <f>SUM(H52:H63)</f>
        <v>880</v>
      </c>
      <c r="I64" s="10">
        <f>SUM(I52:I63)</f>
        <v>352</v>
      </c>
      <c r="J64" s="31"/>
    </row>
    <row r="65" spans="1:10" x14ac:dyDescent="0.2">
      <c r="A65" s="8"/>
      <c r="B65" s="8"/>
      <c r="I65" s="10"/>
    </row>
    <row r="66" spans="1:10" ht="13.5" thickBot="1" x14ac:dyDescent="0.25">
      <c r="A66" s="7" t="s">
        <v>24</v>
      </c>
      <c r="B66" s="7" t="s">
        <v>25</v>
      </c>
      <c r="C66" s="5" t="s">
        <v>1</v>
      </c>
      <c r="D66" s="5" t="s">
        <v>19</v>
      </c>
      <c r="E66" s="5" t="s">
        <v>2</v>
      </c>
      <c r="F66" s="5" t="s">
        <v>26</v>
      </c>
      <c r="G66" s="32" t="s">
        <v>57</v>
      </c>
      <c r="H66" s="5" t="s">
        <v>28</v>
      </c>
      <c r="I66" s="5" t="s">
        <v>27</v>
      </c>
    </row>
    <row r="67" spans="1:10" x14ac:dyDescent="0.2">
      <c r="A67" s="8">
        <v>2008</v>
      </c>
      <c r="B67" s="8" t="s">
        <v>15</v>
      </c>
      <c r="C67" s="3" t="s">
        <v>3</v>
      </c>
      <c r="D67">
        <v>3</v>
      </c>
      <c r="E67">
        <v>13</v>
      </c>
      <c r="F67">
        <v>115</v>
      </c>
      <c r="G67" s="10">
        <f>F67</f>
        <v>115</v>
      </c>
      <c r="H67">
        <v>86</v>
      </c>
      <c r="I67">
        <f>F67-H67</f>
        <v>29</v>
      </c>
    </row>
    <row r="68" spans="1:10" x14ac:dyDescent="0.2">
      <c r="A68" s="8">
        <v>2008</v>
      </c>
      <c r="B68" s="8" t="s">
        <v>15</v>
      </c>
      <c r="C68" s="3" t="s">
        <v>4</v>
      </c>
      <c r="D68">
        <v>2</v>
      </c>
      <c r="E68">
        <v>3</v>
      </c>
      <c r="F68">
        <v>56</v>
      </c>
      <c r="G68" s="10">
        <f>F68+G67</f>
        <v>171</v>
      </c>
      <c r="H68">
        <v>46</v>
      </c>
      <c r="I68">
        <f t="shared" ref="I68:I78" si="8">F68-H68</f>
        <v>10</v>
      </c>
    </row>
    <row r="69" spans="1:10" x14ac:dyDescent="0.2">
      <c r="A69" s="8">
        <v>2008</v>
      </c>
      <c r="B69" s="8" t="s">
        <v>15</v>
      </c>
      <c r="C69" s="3" t="s">
        <v>5</v>
      </c>
      <c r="D69">
        <v>5</v>
      </c>
      <c r="E69">
        <v>22</v>
      </c>
      <c r="F69">
        <v>192</v>
      </c>
      <c r="G69" s="10">
        <f t="shared" ref="G69:G78" si="9">F69+G68</f>
        <v>363</v>
      </c>
      <c r="H69">
        <v>181</v>
      </c>
      <c r="I69">
        <f t="shared" si="8"/>
        <v>11</v>
      </c>
    </row>
    <row r="70" spans="1:10" x14ac:dyDescent="0.2">
      <c r="A70" s="8">
        <v>2008</v>
      </c>
      <c r="B70" s="8" t="s">
        <v>15</v>
      </c>
      <c r="C70" s="3" t="s">
        <v>6</v>
      </c>
      <c r="D70">
        <v>5</v>
      </c>
      <c r="E70">
        <v>20</v>
      </c>
      <c r="F70">
        <v>197</v>
      </c>
      <c r="G70" s="10">
        <f t="shared" si="9"/>
        <v>560</v>
      </c>
      <c r="H70">
        <v>197</v>
      </c>
      <c r="I70">
        <f t="shared" si="8"/>
        <v>0</v>
      </c>
    </row>
    <row r="71" spans="1:10" x14ac:dyDescent="0.2">
      <c r="A71" s="8">
        <v>2008</v>
      </c>
      <c r="B71" s="8" t="s">
        <v>15</v>
      </c>
      <c r="C71" s="3" t="s">
        <v>7</v>
      </c>
      <c r="D71">
        <v>5</v>
      </c>
      <c r="E71">
        <v>19</v>
      </c>
      <c r="F71">
        <v>177</v>
      </c>
      <c r="G71" s="10">
        <f t="shared" si="9"/>
        <v>737</v>
      </c>
      <c r="H71">
        <v>177</v>
      </c>
      <c r="I71">
        <f t="shared" si="8"/>
        <v>0</v>
      </c>
    </row>
    <row r="72" spans="1:10" x14ac:dyDescent="0.2">
      <c r="A72" s="8">
        <v>2008</v>
      </c>
      <c r="B72" s="8" t="s">
        <v>15</v>
      </c>
      <c r="C72" s="3" t="s">
        <v>8</v>
      </c>
      <c r="D72">
        <v>1</v>
      </c>
      <c r="E72">
        <v>16</v>
      </c>
      <c r="F72">
        <v>74</v>
      </c>
      <c r="G72" s="10">
        <f t="shared" si="9"/>
        <v>811</v>
      </c>
      <c r="H72">
        <v>74</v>
      </c>
      <c r="I72">
        <f t="shared" si="8"/>
        <v>0</v>
      </c>
    </row>
    <row r="73" spans="1:10" x14ac:dyDescent="0.2">
      <c r="A73" s="8">
        <v>2008</v>
      </c>
      <c r="B73" s="8" t="s">
        <v>15</v>
      </c>
      <c r="C73" s="3" t="s">
        <v>9</v>
      </c>
      <c r="D73">
        <v>3</v>
      </c>
      <c r="E73">
        <v>12</v>
      </c>
      <c r="F73">
        <v>105</v>
      </c>
      <c r="G73" s="10">
        <f t="shared" si="9"/>
        <v>916</v>
      </c>
      <c r="H73">
        <v>105</v>
      </c>
      <c r="I73">
        <f t="shared" si="8"/>
        <v>0</v>
      </c>
    </row>
    <row r="74" spans="1:10" x14ac:dyDescent="0.2">
      <c r="A74" s="8">
        <v>2008</v>
      </c>
      <c r="B74" s="8" t="s">
        <v>15</v>
      </c>
      <c r="C74" s="3" t="s">
        <v>10</v>
      </c>
      <c r="D74">
        <v>5</v>
      </c>
      <c r="E74">
        <v>14</v>
      </c>
      <c r="F74">
        <v>108</v>
      </c>
      <c r="G74" s="10">
        <f t="shared" si="9"/>
        <v>1024</v>
      </c>
      <c r="H74">
        <v>108</v>
      </c>
      <c r="I74">
        <f t="shared" si="8"/>
        <v>0</v>
      </c>
    </row>
    <row r="75" spans="1:10" x14ac:dyDescent="0.2">
      <c r="A75" s="8">
        <v>2008</v>
      </c>
      <c r="B75" s="8" t="s">
        <v>15</v>
      </c>
      <c r="C75" s="3" t="s">
        <v>11</v>
      </c>
      <c r="D75" s="1">
        <v>1</v>
      </c>
      <c r="E75" s="1">
        <v>2</v>
      </c>
      <c r="F75" s="1">
        <v>16</v>
      </c>
      <c r="G75" s="10">
        <f t="shared" si="9"/>
        <v>1040</v>
      </c>
      <c r="H75" s="9">
        <v>16</v>
      </c>
      <c r="I75">
        <f t="shared" si="8"/>
        <v>0</v>
      </c>
    </row>
    <row r="76" spans="1:10" x14ac:dyDescent="0.2">
      <c r="A76" s="8">
        <v>2008</v>
      </c>
      <c r="B76" s="29" t="s">
        <v>55</v>
      </c>
      <c r="C76" s="3" t="s">
        <v>20</v>
      </c>
      <c r="D76" s="9">
        <v>0</v>
      </c>
      <c r="E76" s="9">
        <v>15</v>
      </c>
      <c r="F76" s="9">
        <v>73</v>
      </c>
      <c r="G76" s="10">
        <f t="shared" si="9"/>
        <v>1113</v>
      </c>
      <c r="H76" s="9">
        <v>0</v>
      </c>
      <c r="I76">
        <f t="shared" si="8"/>
        <v>73</v>
      </c>
    </row>
    <row r="77" spans="1:10" x14ac:dyDescent="0.2">
      <c r="A77" s="8">
        <v>2008</v>
      </c>
      <c r="B77" s="29" t="s">
        <v>55</v>
      </c>
      <c r="C77" s="3" t="s">
        <v>21</v>
      </c>
      <c r="D77" s="9">
        <v>0</v>
      </c>
      <c r="E77" s="9">
        <v>9</v>
      </c>
      <c r="F77" s="9">
        <v>75</v>
      </c>
      <c r="G77" s="10">
        <f t="shared" si="9"/>
        <v>1188</v>
      </c>
      <c r="H77" s="9">
        <v>0</v>
      </c>
      <c r="I77">
        <f t="shared" si="8"/>
        <v>75</v>
      </c>
    </row>
    <row r="78" spans="1:10" x14ac:dyDescent="0.2">
      <c r="A78" s="8">
        <v>2008</v>
      </c>
      <c r="B78" s="29" t="s">
        <v>55</v>
      </c>
      <c r="C78" s="3" t="s">
        <v>22</v>
      </c>
      <c r="D78" s="2">
        <v>0</v>
      </c>
      <c r="E78" s="2">
        <v>11</v>
      </c>
      <c r="F78" s="2">
        <v>50</v>
      </c>
      <c r="G78" s="33">
        <f t="shared" si="9"/>
        <v>1238</v>
      </c>
      <c r="H78" s="2">
        <v>0</v>
      </c>
      <c r="I78" s="2">
        <f t="shared" si="8"/>
        <v>50</v>
      </c>
    </row>
    <row r="79" spans="1:10" x14ac:dyDescent="0.2">
      <c r="A79" s="8"/>
      <c r="B79" s="8"/>
      <c r="C79" s="3" t="s">
        <v>18</v>
      </c>
      <c r="D79">
        <f>SUM(D67:D78)</f>
        <v>30</v>
      </c>
      <c r="E79">
        <f>SUM(E67:E78)</f>
        <v>156</v>
      </c>
      <c r="F79">
        <f>SUM(F67:F78)</f>
        <v>1238</v>
      </c>
      <c r="G79" s="10">
        <f>G78</f>
        <v>1238</v>
      </c>
      <c r="H79">
        <f>SUM(H67:H78)</f>
        <v>990</v>
      </c>
      <c r="I79">
        <f>SUM(I67:I78)</f>
        <v>248</v>
      </c>
      <c r="J79" s="31"/>
    </row>
    <row r="80" spans="1:10" x14ac:dyDescent="0.2">
      <c r="A80" s="8"/>
      <c r="B80" s="8"/>
    </row>
    <row r="81" spans="1:10" ht="13.5" thickBot="1" x14ac:dyDescent="0.25">
      <c r="A81" s="7" t="s">
        <v>24</v>
      </c>
      <c r="B81" s="7" t="s">
        <v>25</v>
      </c>
      <c r="C81" s="5" t="s">
        <v>1</v>
      </c>
      <c r="D81" s="5" t="s">
        <v>19</v>
      </c>
      <c r="E81" s="5" t="s">
        <v>2</v>
      </c>
      <c r="F81" s="5" t="s">
        <v>26</v>
      </c>
      <c r="G81" s="32" t="s">
        <v>57</v>
      </c>
      <c r="H81" s="5" t="s">
        <v>28</v>
      </c>
      <c r="I81" s="5" t="s">
        <v>27</v>
      </c>
    </row>
    <row r="82" spans="1:10" x14ac:dyDescent="0.2">
      <c r="A82" s="8">
        <v>2009</v>
      </c>
      <c r="B82" s="8" t="s">
        <v>16</v>
      </c>
      <c r="C82" s="3" t="s">
        <v>3</v>
      </c>
      <c r="D82">
        <v>0</v>
      </c>
      <c r="E82">
        <v>8</v>
      </c>
      <c r="F82">
        <v>74</v>
      </c>
      <c r="G82" s="10">
        <f>F82</f>
        <v>74</v>
      </c>
      <c r="H82">
        <v>0</v>
      </c>
      <c r="I82">
        <f>F82-H82</f>
        <v>74</v>
      </c>
    </row>
    <row r="83" spans="1:10" x14ac:dyDescent="0.2">
      <c r="A83" s="8">
        <v>2009</v>
      </c>
      <c r="B83" s="8" t="s">
        <v>16</v>
      </c>
      <c r="C83" s="3" t="s">
        <v>4</v>
      </c>
      <c r="D83">
        <v>3</v>
      </c>
      <c r="E83">
        <v>11</v>
      </c>
      <c r="F83">
        <v>117</v>
      </c>
      <c r="G83" s="10">
        <f>F83+G82</f>
        <v>191</v>
      </c>
      <c r="H83">
        <v>117</v>
      </c>
      <c r="I83">
        <f t="shared" ref="I83:I93" si="10">F83-H83</f>
        <v>0</v>
      </c>
    </row>
    <row r="84" spans="1:10" x14ac:dyDescent="0.2">
      <c r="A84" s="8">
        <v>2009</v>
      </c>
      <c r="B84" s="8" t="s">
        <v>16</v>
      </c>
      <c r="C84" s="3" t="s">
        <v>5</v>
      </c>
      <c r="D84">
        <v>6</v>
      </c>
      <c r="E84">
        <v>19</v>
      </c>
      <c r="F84">
        <v>205</v>
      </c>
      <c r="G84" s="10">
        <f t="shared" ref="G84:G93" si="11">F84+G83</f>
        <v>396</v>
      </c>
      <c r="H84">
        <v>205</v>
      </c>
      <c r="I84">
        <f t="shared" si="10"/>
        <v>0</v>
      </c>
    </row>
    <row r="85" spans="1:10" x14ac:dyDescent="0.2">
      <c r="A85" s="8">
        <v>2009</v>
      </c>
      <c r="B85" s="8" t="s">
        <v>16</v>
      </c>
      <c r="C85" s="3" t="s">
        <v>6</v>
      </c>
      <c r="D85">
        <v>3</v>
      </c>
      <c r="E85">
        <v>15</v>
      </c>
      <c r="F85">
        <v>93</v>
      </c>
      <c r="G85" s="10">
        <f t="shared" si="11"/>
        <v>489</v>
      </c>
      <c r="H85">
        <v>93</v>
      </c>
      <c r="I85">
        <f t="shared" si="10"/>
        <v>0</v>
      </c>
    </row>
    <row r="86" spans="1:10" x14ac:dyDescent="0.2">
      <c r="A86" s="8">
        <v>2009</v>
      </c>
      <c r="B86" s="8" t="s">
        <v>16</v>
      </c>
      <c r="C86" s="3" t="s">
        <v>7</v>
      </c>
      <c r="D86">
        <v>2</v>
      </c>
      <c r="E86">
        <v>11</v>
      </c>
      <c r="F86">
        <v>86</v>
      </c>
      <c r="G86" s="10">
        <f t="shared" si="11"/>
        <v>575</v>
      </c>
      <c r="H86">
        <v>86</v>
      </c>
      <c r="I86">
        <f t="shared" si="10"/>
        <v>0</v>
      </c>
    </row>
    <row r="87" spans="1:10" x14ac:dyDescent="0.2">
      <c r="A87" s="8">
        <v>2009</v>
      </c>
      <c r="B87" s="8" t="s">
        <v>16</v>
      </c>
      <c r="C87" s="3" t="s">
        <v>8</v>
      </c>
      <c r="D87">
        <v>4</v>
      </c>
      <c r="E87">
        <v>12</v>
      </c>
      <c r="F87">
        <v>107</v>
      </c>
      <c r="G87" s="10">
        <f t="shared" si="11"/>
        <v>682</v>
      </c>
      <c r="H87">
        <v>107</v>
      </c>
      <c r="I87">
        <f t="shared" si="10"/>
        <v>0</v>
      </c>
    </row>
    <row r="88" spans="1:10" x14ac:dyDescent="0.2">
      <c r="A88" s="8">
        <v>2009</v>
      </c>
      <c r="B88" s="8" t="s">
        <v>16</v>
      </c>
      <c r="C88" s="3" t="s">
        <v>9</v>
      </c>
      <c r="D88">
        <v>4</v>
      </c>
      <c r="E88">
        <v>16</v>
      </c>
      <c r="F88">
        <v>152</v>
      </c>
      <c r="G88" s="10">
        <f t="shared" si="11"/>
        <v>834</v>
      </c>
      <c r="H88">
        <v>152</v>
      </c>
      <c r="I88">
        <f t="shared" si="10"/>
        <v>0</v>
      </c>
    </row>
    <row r="89" spans="1:10" x14ac:dyDescent="0.2">
      <c r="A89" s="8">
        <v>2009</v>
      </c>
      <c r="B89" s="8" t="s">
        <v>16</v>
      </c>
      <c r="C89" s="3" t="s">
        <v>10</v>
      </c>
      <c r="D89">
        <v>2</v>
      </c>
      <c r="E89">
        <v>16</v>
      </c>
      <c r="F89">
        <v>82</v>
      </c>
      <c r="G89" s="10">
        <f t="shared" si="11"/>
        <v>916</v>
      </c>
      <c r="H89">
        <v>37</v>
      </c>
      <c r="I89">
        <f t="shared" si="10"/>
        <v>45</v>
      </c>
    </row>
    <row r="90" spans="1:10" x14ac:dyDescent="0.2">
      <c r="A90" s="8">
        <v>2009</v>
      </c>
      <c r="B90" s="8" t="s">
        <v>16</v>
      </c>
      <c r="C90" s="3" t="s">
        <v>11</v>
      </c>
      <c r="D90" s="1">
        <v>0</v>
      </c>
      <c r="E90" s="1">
        <v>17</v>
      </c>
      <c r="F90" s="1">
        <v>102</v>
      </c>
      <c r="G90" s="10">
        <f t="shared" si="11"/>
        <v>1018</v>
      </c>
      <c r="H90" s="9">
        <v>0</v>
      </c>
      <c r="I90">
        <f t="shared" si="10"/>
        <v>102</v>
      </c>
    </row>
    <row r="91" spans="1:10" x14ac:dyDescent="0.2">
      <c r="A91" s="8">
        <v>2009</v>
      </c>
      <c r="B91" s="29" t="s">
        <v>55</v>
      </c>
      <c r="C91" s="3" t="s">
        <v>20</v>
      </c>
      <c r="D91" s="9">
        <v>0</v>
      </c>
      <c r="E91" s="9">
        <v>14</v>
      </c>
      <c r="F91" s="9">
        <v>82</v>
      </c>
      <c r="G91" s="10">
        <f t="shared" si="11"/>
        <v>1100</v>
      </c>
      <c r="H91" s="9">
        <v>0</v>
      </c>
      <c r="I91">
        <f t="shared" si="10"/>
        <v>82</v>
      </c>
    </row>
    <row r="92" spans="1:10" x14ac:dyDescent="0.2">
      <c r="A92" s="8">
        <v>2009</v>
      </c>
      <c r="B92" s="29" t="s">
        <v>55</v>
      </c>
      <c r="C92" s="3" t="s">
        <v>21</v>
      </c>
      <c r="D92" s="9">
        <v>0</v>
      </c>
      <c r="E92" s="9">
        <v>8</v>
      </c>
      <c r="F92" s="9">
        <v>34</v>
      </c>
      <c r="G92" s="10">
        <f t="shared" si="11"/>
        <v>1134</v>
      </c>
      <c r="H92" s="9">
        <v>0</v>
      </c>
      <c r="I92">
        <f t="shared" si="10"/>
        <v>34</v>
      </c>
    </row>
    <row r="93" spans="1:10" x14ac:dyDescent="0.2">
      <c r="A93" s="8">
        <v>2009</v>
      </c>
      <c r="B93" s="29" t="s">
        <v>55</v>
      </c>
      <c r="C93" s="3" t="s">
        <v>22</v>
      </c>
      <c r="D93" s="2">
        <v>0</v>
      </c>
      <c r="E93" s="2">
        <v>18</v>
      </c>
      <c r="F93" s="2">
        <v>86</v>
      </c>
      <c r="G93" s="33">
        <f t="shared" si="11"/>
        <v>1220</v>
      </c>
      <c r="H93" s="2">
        <v>0</v>
      </c>
      <c r="I93" s="2">
        <f t="shared" si="10"/>
        <v>86</v>
      </c>
    </row>
    <row r="94" spans="1:10" x14ac:dyDescent="0.2">
      <c r="A94" s="8"/>
      <c r="B94" s="8"/>
      <c r="C94" s="3" t="s">
        <v>18</v>
      </c>
      <c r="D94">
        <f>SUM(D82:D93)</f>
        <v>24</v>
      </c>
      <c r="E94">
        <f>SUM(E82:E93)</f>
        <v>165</v>
      </c>
      <c r="F94">
        <f>SUM(F82:F93)</f>
        <v>1220</v>
      </c>
      <c r="G94" s="10">
        <f>G93</f>
        <v>1220</v>
      </c>
      <c r="H94">
        <f>SUM(H82:H93)</f>
        <v>797</v>
      </c>
      <c r="I94">
        <f>SUM(I82:I93)</f>
        <v>423</v>
      </c>
      <c r="J94" s="31"/>
    </row>
    <row r="95" spans="1:10" x14ac:dyDescent="0.2">
      <c r="A95" s="8"/>
      <c r="B95" s="8"/>
    </row>
    <row r="96" spans="1:10" ht="13.5" thickBot="1" x14ac:dyDescent="0.25">
      <c r="A96" s="7" t="s">
        <v>24</v>
      </c>
      <c r="B96" s="7" t="s">
        <v>25</v>
      </c>
      <c r="C96" s="5" t="s">
        <v>1</v>
      </c>
      <c r="D96" s="5" t="s">
        <v>19</v>
      </c>
      <c r="E96" s="5" t="s">
        <v>2</v>
      </c>
      <c r="F96" s="5" t="s">
        <v>26</v>
      </c>
      <c r="G96" s="32" t="s">
        <v>57</v>
      </c>
      <c r="H96" s="5" t="s">
        <v>28</v>
      </c>
      <c r="I96" s="5" t="s">
        <v>27</v>
      </c>
    </row>
    <row r="97" spans="1:10" x14ac:dyDescent="0.2">
      <c r="A97" s="8">
        <v>2010</v>
      </c>
      <c r="B97" s="8" t="s">
        <v>17</v>
      </c>
      <c r="C97" s="3" t="s">
        <v>3</v>
      </c>
      <c r="D97">
        <v>3</v>
      </c>
      <c r="E97">
        <v>15</v>
      </c>
      <c r="F97">
        <v>108</v>
      </c>
      <c r="G97" s="10">
        <f>F97</f>
        <v>108</v>
      </c>
      <c r="H97">
        <v>104</v>
      </c>
      <c r="I97">
        <f>F97-H97</f>
        <v>4</v>
      </c>
    </row>
    <row r="98" spans="1:10" x14ac:dyDescent="0.2">
      <c r="A98" s="8">
        <v>2010</v>
      </c>
      <c r="B98" s="8" t="s">
        <v>17</v>
      </c>
      <c r="C98" s="3" t="s">
        <v>4</v>
      </c>
      <c r="D98">
        <v>1</v>
      </c>
      <c r="E98">
        <v>5</v>
      </c>
      <c r="F98">
        <v>46</v>
      </c>
      <c r="G98" s="10">
        <f>F98+G97</f>
        <v>154</v>
      </c>
      <c r="H98">
        <v>46</v>
      </c>
      <c r="I98">
        <f t="shared" ref="I98:I108" si="12">F98-H98</f>
        <v>0</v>
      </c>
    </row>
    <row r="99" spans="1:10" x14ac:dyDescent="0.2">
      <c r="A99" s="8">
        <v>2010</v>
      </c>
      <c r="B99" s="8" t="s">
        <v>17</v>
      </c>
      <c r="C99" s="3" t="s">
        <v>5</v>
      </c>
      <c r="D99">
        <v>3</v>
      </c>
      <c r="E99">
        <v>17</v>
      </c>
      <c r="F99">
        <v>137</v>
      </c>
      <c r="G99" s="10">
        <f t="shared" ref="G99:G108" si="13">F99+G98</f>
        <v>291</v>
      </c>
      <c r="H99" s="10">
        <v>137</v>
      </c>
      <c r="I99">
        <f t="shared" si="12"/>
        <v>0</v>
      </c>
    </row>
    <row r="100" spans="1:10" x14ac:dyDescent="0.2">
      <c r="A100" s="8">
        <v>2010</v>
      </c>
      <c r="B100" s="8" t="s">
        <v>17</v>
      </c>
      <c r="C100" s="3" t="s">
        <v>6</v>
      </c>
      <c r="D100">
        <v>3</v>
      </c>
      <c r="E100">
        <v>13</v>
      </c>
      <c r="F100">
        <v>109</v>
      </c>
      <c r="G100" s="10">
        <f t="shared" si="13"/>
        <v>400</v>
      </c>
      <c r="H100" s="10">
        <v>109</v>
      </c>
      <c r="I100">
        <f t="shared" si="12"/>
        <v>0</v>
      </c>
    </row>
    <row r="101" spans="1:10" x14ac:dyDescent="0.2">
      <c r="A101" s="8">
        <v>2010</v>
      </c>
      <c r="B101" s="8" t="s">
        <v>17</v>
      </c>
      <c r="C101" s="3" t="s">
        <v>7</v>
      </c>
      <c r="D101">
        <v>2</v>
      </c>
      <c r="E101">
        <v>20</v>
      </c>
      <c r="F101">
        <v>104</v>
      </c>
      <c r="G101" s="10">
        <f t="shared" si="13"/>
        <v>504</v>
      </c>
      <c r="H101" s="10">
        <v>104</v>
      </c>
      <c r="I101">
        <f t="shared" si="12"/>
        <v>0</v>
      </c>
    </row>
    <row r="102" spans="1:10" x14ac:dyDescent="0.2">
      <c r="A102" s="8">
        <v>2010</v>
      </c>
      <c r="B102" s="8" t="s">
        <v>17</v>
      </c>
      <c r="C102" s="3" t="s">
        <v>8</v>
      </c>
      <c r="D102">
        <v>5</v>
      </c>
      <c r="E102">
        <v>18</v>
      </c>
      <c r="F102">
        <v>151</v>
      </c>
      <c r="G102" s="10">
        <f t="shared" si="13"/>
        <v>655</v>
      </c>
      <c r="H102" s="10">
        <v>151</v>
      </c>
      <c r="I102">
        <f t="shared" si="12"/>
        <v>0</v>
      </c>
    </row>
    <row r="103" spans="1:10" x14ac:dyDescent="0.2">
      <c r="A103" s="8">
        <v>2010</v>
      </c>
      <c r="B103" s="8" t="s">
        <v>17</v>
      </c>
      <c r="C103" s="3" t="s">
        <v>9</v>
      </c>
      <c r="D103">
        <v>6</v>
      </c>
      <c r="E103">
        <v>18</v>
      </c>
      <c r="F103">
        <v>129</v>
      </c>
      <c r="G103" s="10">
        <f t="shared" si="13"/>
        <v>784</v>
      </c>
      <c r="H103" s="10">
        <v>129</v>
      </c>
      <c r="I103">
        <f t="shared" si="12"/>
        <v>0</v>
      </c>
    </row>
    <row r="104" spans="1:10" x14ac:dyDescent="0.2">
      <c r="A104" s="8">
        <v>2010</v>
      </c>
      <c r="B104" s="8" t="s">
        <v>17</v>
      </c>
      <c r="C104" s="3" t="s">
        <v>10</v>
      </c>
      <c r="D104">
        <v>1</v>
      </c>
      <c r="E104">
        <v>9</v>
      </c>
      <c r="F104">
        <v>52</v>
      </c>
      <c r="G104" s="10">
        <f t="shared" si="13"/>
        <v>836</v>
      </c>
      <c r="H104" s="10">
        <v>52</v>
      </c>
      <c r="I104">
        <f t="shared" si="12"/>
        <v>0</v>
      </c>
    </row>
    <row r="105" spans="1:10" x14ac:dyDescent="0.2">
      <c r="A105" s="8">
        <v>2010</v>
      </c>
      <c r="B105" s="8" t="s">
        <v>17</v>
      </c>
      <c r="C105" s="3" t="s">
        <v>11</v>
      </c>
      <c r="D105" s="1">
        <v>1</v>
      </c>
      <c r="E105" s="1">
        <v>7</v>
      </c>
      <c r="F105" s="1">
        <v>24</v>
      </c>
      <c r="G105" s="10">
        <f t="shared" si="13"/>
        <v>860</v>
      </c>
      <c r="H105" s="9">
        <v>13</v>
      </c>
      <c r="I105">
        <f t="shared" si="12"/>
        <v>11</v>
      </c>
    </row>
    <row r="106" spans="1:10" x14ac:dyDescent="0.2">
      <c r="A106" s="8">
        <v>2010</v>
      </c>
      <c r="B106" s="29" t="s">
        <v>55</v>
      </c>
      <c r="C106" s="3" t="s">
        <v>20</v>
      </c>
      <c r="D106" s="9">
        <v>0</v>
      </c>
      <c r="E106" s="9">
        <v>16</v>
      </c>
      <c r="F106" s="9">
        <v>116</v>
      </c>
      <c r="G106" s="10">
        <f t="shared" si="13"/>
        <v>976</v>
      </c>
      <c r="H106" s="9">
        <v>0</v>
      </c>
      <c r="I106">
        <f t="shared" si="12"/>
        <v>116</v>
      </c>
    </row>
    <row r="107" spans="1:10" x14ac:dyDescent="0.2">
      <c r="A107" s="8">
        <v>2010</v>
      </c>
      <c r="B107" s="29" t="s">
        <v>55</v>
      </c>
      <c r="C107" s="3" t="s">
        <v>21</v>
      </c>
      <c r="D107" s="9">
        <v>0</v>
      </c>
      <c r="E107" s="9">
        <v>22</v>
      </c>
      <c r="F107" s="9">
        <v>113</v>
      </c>
      <c r="G107" s="10">
        <f t="shared" si="13"/>
        <v>1089</v>
      </c>
      <c r="H107" s="9">
        <v>0</v>
      </c>
      <c r="I107">
        <f t="shared" si="12"/>
        <v>113</v>
      </c>
    </row>
    <row r="108" spans="1:10" x14ac:dyDescent="0.2">
      <c r="A108" s="8">
        <v>2010</v>
      </c>
      <c r="B108" s="29" t="s">
        <v>55</v>
      </c>
      <c r="C108" s="3" t="s">
        <v>22</v>
      </c>
      <c r="D108" s="2">
        <v>0</v>
      </c>
      <c r="E108" s="2">
        <v>6</v>
      </c>
      <c r="F108" s="2">
        <v>38</v>
      </c>
      <c r="G108" s="33">
        <f t="shared" si="13"/>
        <v>1127</v>
      </c>
      <c r="H108" s="2">
        <v>0</v>
      </c>
      <c r="I108" s="2">
        <f t="shared" si="12"/>
        <v>38</v>
      </c>
    </row>
    <row r="109" spans="1:10" x14ac:dyDescent="0.2">
      <c r="C109" s="3" t="s">
        <v>18</v>
      </c>
      <c r="D109">
        <f>SUM(D97:D108)</f>
        <v>25</v>
      </c>
      <c r="E109">
        <f>SUM(E97:E108)</f>
        <v>166</v>
      </c>
      <c r="F109">
        <f>SUM(F97:F108)</f>
        <v>1127</v>
      </c>
      <c r="G109" s="10">
        <f>G108</f>
        <v>1127</v>
      </c>
      <c r="H109">
        <f>SUM(H97:H108)</f>
        <v>845</v>
      </c>
      <c r="I109">
        <f>SUM(I97:I108)</f>
        <v>282</v>
      </c>
      <c r="J109" s="31"/>
    </row>
    <row r="111" spans="1:10" ht="13.5" thickBot="1" x14ac:dyDescent="0.25">
      <c r="A111" s="7" t="s">
        <v>24</v>
      </c>
      <c r="B111" s="7" t="s">
        <v>25</v>
      </c>
      <c r="C111" s="5" t="s">
        <v>1</v>
      </c>
      <c r="D111" s="5" t="s">
        <v>19</v>
      </c>
      <c r="E111" s="5" t="s">
        <v>2</v>
      </c>
      <c r="F111" s="5" t="s">
        <v>26</v>
      </c>
      <c r="G111" s="32" t="s">
        <v>57</v>
      </c>
      <c r="H111" s="5" t="s">
        <v>28</v>
      </c>
      <c r="I111" s="5" t="s">
        <v>27</v>
      </c>
    </row>
    <row r="112" spans="1:10" x14ac:dyDescent="0.2">
      <c r="A112" s="8">
        <v>2011</v>
      </c>
      <c r="B112" s="8" t="s">
        <v>62</v>
      </c>
      <c r="C112" s="3" t="s">
        <v>3</v>
      </c>
      <c r="D112">
        <v>2</v>
      </c>
      <c r="E112">
        <v>12</v>
      </c>
      <c r="F112">
        <v>119</v>
      </c>
      <c r="G112" s="10">
        <f>F112</f>
        <v>119</v>
      </c>
      <c r="H112">
        <v>78</v>
      </c>
      <c r="I112">
        <f>F112-H112</f>
        <v>41</v>
      </c>
    </row>
    <row r="113" spans="1:9" x14ac:dyDescent="0.2">
      <c r="A113" s="8">
        <v>2011</v>
      </c>
      <c r="B113" s="8" t="s">
        <v>62</v>
      </c>
      <c r="C113" s="3" t="s">
        <v>4</v>
      </c>
      <c r="D113">
        <v>3</v>
      </c>
      <c r="E113">
        <v>16</v>
      </c>
      <c r="F113">
        <v>94</v>
      </c>
      <c r="G113" s="10">
        <f>F113+G112</f>
        <v>213</v>
      </c>
      <c r="H113">
        <v>94</v>
      </c>
      <c r="I113">
        <f t="shared" ref="I113:I123" si="14">F113-H113</f>
        <v>0</v>
      </c>
    </row>
    <row r="114" spans="1:9" x14ac:dyDescent="0.2">
      <c r="A114" s="8">
        <v>2011</v>
      </c>
      <c r="B114" s="8" t="s">
        <v>62</v>
      </c>
      <c r="C114" s="3" t="s">
        <v>5</v>
      </c>
      <c r="D114">
        <v>4</v>
      </c>
      <c r="E114">
        <v>20</v>
      </c>
      <c r="F114">
        <v>201</v>
      </c>
      <c r="G114" s="10">
        <f t="shared" ref="G114:G123" si="15">F114+G113</f>
        <v>414</v>
      </c>
      <c r="H114">
        <v>201</v>
      </c>
      <c r="I114">
        <f t="shared" si="14"/>
        <v>0</v>
      </c>
    </row>
    <row r="115" spans="1:9" x14ac:dyDescent="0.2">
      <c r="A115" s="8">
        <v>2011</v>
      </c>
      <c r="B115" s="8" t="s">
        <v>62</v>
      </c>
      <c r="C115" s="3" t="s">
        <v>6</v>
      </c>
      <c r="D115">
        <v>5</v>
      </c>
      <c r="E115">
        <v>11</v>
      </c>
      <c r="F115">
        <v>90</v>
      </c>
      <c r="G115" s="10">
        <f t="shared" si="15"/>
        <v>504</v>
      </c>
      <c r="H115">
        <v>90</v>
      </c>
      <c r="I115">
        <v>0</v>
      </c>
    </row>
    <row r="116" spans="1:9" x14ac:dyDescent="0.2">
      <c r="A116" s="8">
        <v>2011</v>
      </c>
      <c r="B116" s="8" t="s">
        <v>62</v>
      </c>
      <c r="C116" s="3" t="s">
        <v>7</v>
      </c>
      <c r="D116">
        <v>4</v>
      </c>
      <c r="E116">
        <v>15</v>
      </c>
      <c r="F116">
        <v>131</v>
      </c>
      <c r="G116" s="10">
        <f t="shared" si="15"/>
        <v>635</v>
      </c>
      <c r="H116">
        <v>131</v>
      </c>
      <c r="I116">
        <v>0</v>
      </c>
    </row>
    <row r="117" spans="1:9" x14ac:dyDescent="0.2">
      <c r="A117" s="8">
        <v>2011</v>
      </c>
      <c r="B117" s="8" t="s">
        <v>62</v>
      </c>
      <c r="C117" s="3" t="s">
        <v>8</v>
      </c>
      <c r="D117">
        <v>4</v>
      </c>
      <c r="E117">
        <v>17</v>
      </c>
      <c r="F117">
        <v>112</v>
      </c>
      <c r="G117" s="10">
        <f t="shared" si="15"/>
        <v>747</v>
      </c>
      <c r="H117">
        <v>112</v>
      </c>
      <c r="I117">
        <v>0</v>
      </c>
    </row>
    <row r="118" spans="1:9" x14ac:dyDescent="0.2">
      <c r="A118" s="8">
        <v>2011</v>
      </c>
      <c r="B118" s="8" t="s">
        <v>62</v>
      </c>
      <c r="C118" s="3" t="s">
        <v>9</v>
      </c>
      <c r="D118">
        <v>6</v>
      </c>
      <c r="E118">
        <v>18</v>
      </c>
      <c r="F118">
        <v>214</v>
      </c>
      <c r="G118" s="10">
        <f t="shared" si="15"/>
        <v>961</v>
      </c>
      <c r="H118">
        <v>214</v>
      </c>
      <c r="I118">
        <f t="shared" si="14"/>
        <v>0</v>
      </c>
    </row>
    <row r="119" spans="1:9" x14ac:dyDescent="0.2">
      <c r="A119" s="8">
        <v>2011</v>
      </c>
      <c r="B119" s="8" t="s">
        <v>62</v>
      </c>
      <c r="C119" s="3" t="s">
        <v>10</v>
      </c>
      <c r="D119" s="10">
        <v>5</v>
      </c>
      <c r="E119" s="10">
        <v>15</v>
      </c>
      <c r="F119" s="10">
        <v>190</v>
      </c>
      <c r="G119" s="10">
        <f t="shared" si="15"/>
        <v>1151</v>
      </c>
      <c r="H119" s="10">
        <v>190</v>
      </c>
      <c r="I119" s="10">
        <f t="shared" si="14"/>
        <v>0</v>
      </c>
    </row>
    <row r="120" spans="1:9" x14ac:dyDescent="0.2">
      <c r="A120" s="8">
        <v>2011</v>
      </c>
      <c r="B120" s="8" t="s">
        <v>62</v>
      </c>
      <c r="C120" s="3" t="s">
        <v>11</v>
      </c>
      <c r="D120">
        <v>1</v>
      </c>
      <c r="E120">
        <v>4</v>
      </c>
      <c r="F120">
        <v>19</v>
      </c>
      <c r="G120" s="10">
        <f t="shared" si="15"/>
        <v>1170</v>
      </c>
      <c r="H120">
        <v>14</v>
      </c>
      <c r="I120">
        <f t="shared" si="14"/>
        <v>5</v>
      </c>
    </row>
    <row r="121" spans="1:9" x14ac:dyDescent="0.2">
      <c r="A121" s="8">
        <v>2011</v>
      </c>
      <c r="B121" s="29" t="s">
        <v>55</v>
      </c>
      <c r="C121" s="3" t="s">
        <v>20</v>
      </c>
      <c r="D121">
        <v>0</v>
      </c>
      <c r="E121">
        <v>17</v>
      </c>
      <c r="F121">
        <v>107</v>
      </c>
      <c r="G121" s="10">
        <f t="shared" si="15"/>
        <v>1277</v>
      </c>
      <c r="H121">
        <v>0</v>
      </c>
      <c r="I121">
        <f t="shared" si="14"/>
        <v>107</v>
      </c>
    </row>
    <row r="122" spans="1:9" x14ac:dyDescent="0.2">
      <c r="A122" s="8">
        <v>2011</v>
      </c>
      <c r="B122" s="29" t="s">
        <v>55</v>
      </c>
      <c r="C122" s="3" t="s">
        <v>21</v>
      </c>
      <c r="D122">
        <v>0</v>
      </c>
      <c r="E122">
        <v>14</v>
      </c>
      <c r="F122">
        <v>54</v>
      </c>
      <c r="G122" s="10">
        <f t="shared" si="15"/>
        <v>1331</v>
      </c>
      <c r="H122">
        <v>0</v>
      </c>
      <c r="I122">
        <f t="shared" si="14"/>
        <v>54</v>
      </c>
    </row>
    <row r="123" spans="1:9" x14ac:dyDescent="0.2">
      <c r="A123" s="8">
        <v>2011</v>
      </c>
      <c r="B123" s="29" t="s">
        <v>55</v>
      </c>
      <c r="C123" s="3" t="s">
        <v>22</v>
      </c>
      <c r="D123" s="2">
        <v>1</v>
      </c>
      <c r="E123" s="2">
        <v>10</v>
      </c>
      <c r="F123" s="2">
        <v>66</v>
      </c>
      <c r="G123" s="33">
        <f t="shared" si="15"/>
        <v>1397</v>
      </c>
      <c r="H123" s="2">
        <v>33</v>
      </c>
      <c r="I123" s="2">
        <f t="shared" si="14"/>
        <v>33</v>
      </c>
    </row>
    <row r="124" spans="1:9" x14ac:dyDescent="0.2">
      <c r="C124" s="3" t="s">
        <v>18</v>
      </c>
      <c r="D124">
        <f>SUM(D112:D123)</f>
        <v>35</v>
      </c>
      <c r="E124">
        <f>SUM(E112:E123)</f>
        <v>169</v>
      </c>
      <c r="F124">
        <f>SUM(F112:F123)</f>
        <v>1397</v>
      </c>
      <c r="G124" s="10">
        <f>G123</f>
        <v>1397</v>
      </c>
      <c r="H124">
        <f>SUM(H112:H123)</f>
        <v>1157</v>
      </c>
      <c r="I124">
        <f>SUM(I112:I123)</f>
        <v>240</v>
      </c>
    </row>
    <row r="126" spans="1:9" ht="13.5" thickBot="1" x14ac:dyDescent="0.25">
      <c r="A126" s="7" t="s">
        <v>24</v>
      </c>
      <c r="B126" s="7" t="s">
        <v>25</v>
      </c>
      <c r="C126" s="5" t="s">
        <v>1</v>
      </c>
      <c r="D126" s="5" t="s">
        <v>19</v>
      </c>
      <c r="E126" s="5" t="s">
        <v>2</v>
      </c>
      <c r="F126" s="5" t="s">
        <v>26</v>
      </c>
      <c r="G126" s="32" t="s">
        <v>57</v>
      </c>
      <c r="H126" s="5" t="s">
        <v>28</v>
      </c>
      <c r="I126" s="5" t="s">
        <v>27</v>
      </c>
    </row>
    <row r="127" spans="1:9" x14ac:dyDescent="0.2">
      <c r="A127" s="8">
        <v>2012</v>
      </c>
      <c r="B127" s="8" t="s">
        <v>80</v>
      </c>
      <c r="C127" s="3" t="s">
        <v>3</v>
      </c>
      <c r="D127">
        <v>3</v>
      </c>
      <c r="E127">
        <v>9</v>
      </c>
      <c r="F127">
        <v>107</v>
      </c>
      <c r="G127" s="10">
        <v>107</v>
      </c>
      <c r="H127" s="10">
        <v>106</v>
      </c>
      <c r="I127">
        <v>1</v>
      </c>
    </row>
    <row r="128" spans="1:9" x14ac:dyDescent="0.2">
      <c r="A128" s="8">
        <v>2012</v>
      </c>
      <c r="B128" s="8" t="s">
        <v>80</v>
      </c>
      <c r="C128" s="3" t="s">
        <v>4</v>
      </c>
      <c r="D128">
        <v>5</v>
      </c>
      <c r="E128">
        <v>18</v>
      </c>
      <c r="F128">
        <f>+G128-G127</f>
        <v>92</v>
      </c>
      <c r="G128" s="10">
        <v>199</v>
      </c>
      <c r="H128" s="10">
        <f>+F128</f>
        <v>92</v>
      </c>
      <c r="I128" s="10">
        <v>0</v>
      </c>
    </row>
    <row r="129" spans="1:10" x14ac:dyDescent="0.2">
      <c r="A129" s="8">
        <v>2012</v>
      </c>
      <c r="B129" s="8" t="s">
        <v>80</v>
      </c>
      <c r="C129" s="3" t="s">
        <v>5</v>
      </c>
      <c r="D129">
        <v>2</v>
      </c>
      <c r="E129">
        <v>9</v>
      </c>
      <c r="F129">
        <v>72</v>
      </c>
      <c r="G129" s="10">
        <v>271</v>
      </c>
      <c r="H129" s="10">
        <v>72</v>
      </c>
      <c r="I129" s="10">
        <v>0</v>
      </c>
    </row>
    <row r="130" spans="1:10" x14ac:dyDescent="0.2">
      <c r="A130" s="8">
        <v>2012</v>
      </c>
      <c r="B130" s="8" t="s">
        <v>80</v>
      </c>
      <c r="C130" s="3" t="s">
        <v>6</v>
      </c>
      <c r="D130">
        <v>3</v>
      </c>
      <c r="E130">
        <v>9</v>
      </c>
      <c r="F130">
        <v>91</v>
      </c>
      <c r="G130" s="10">
        <v>362</v>
      </c>
      <c r="H130" s="10">
        <v>91</v>
      </c>
      <c r="I130" s="10">
        <v>0</v>
      </c>
    </row>
    <row r="131" spans="1:10" x14ac:dyDescent="0.2">
      <c r="A131" s="8">
        <v>2012</v>
      </c>
      <c r="B131" s="8" t="s">
        <v>80</v>
      </c>
      <c r="C131" s="3" t="s">
        <v>7</v>
      </c>
      <c r="D131">
        <v>5</v>
      </c>
      <c r="E131">
        <v>16</v>
      </c>
      <c r="F131">
        <v>142</v>
      </c>
      <c r="G131" s="10">
        <v>504</v>
      </c>
      <c r="H131" s="10">
        <v>142</v>
      </c>
      <c r="I131" s="10">
        <v>0</v>
      </c>
    </row>
    <row r="132" spans="1:10" x14ac:dyDescent="0.2">
      <c r="A132" s="8">
        <v>2012</v>
      </c>
      <c r="B132" s="8" t="s">
        <v>80</v>
      </c>
      <c r="C132" s="3" t="s">
        <v>8</v>
      </c>
      <c r="D132">
        <v>2</v>
      </c>
      <c r="E132">
        <v>6</v>
      </c>
      <c r="F132">
        <v>62</v>
      </c>
      <c r="G132" s="10">
        <v>566</v>
      </c>
      <c r="H132" s="10">
        <v>62</v>
      </c>
      <c r="I132" s="10">
        <v>0</v>
      </c>
    </row>
    <row r="133" spans="1:10" x14ac:dyDescent="0.2">
      <c r="A133" s="8">
        <v>2012</v>
      </c>
      <c r="B133" s="8" t="s">
        <v>80</v>
      </c>
      <c r="C133" s="3" t="s">
        <v>9</v>
      </c>
      <c r="D133">
        <v>3</v>
      </c>
      <c r="E133">
        <v>15</v>
      </c>
      <c r="F133">
        <v>86</v>
      </c>
      <c r="G133" s="10">
        <v>652</v>
      </c>
      <c r="H133" s="10">
        <v>83</v>
      </c>
      <c r="I133" s="10">
        <v>3</v>
      </c>
    </row>
    <row r="134" spans="1:10" x14ac:dyDescent="0.2">
      <c r="A134" s="8">
        <v>2012</v>
      </c>
      <c r="B134" s="8" t="s">
        <v>80</v>
      </c>
      <c r="C134" s="3" t="s">
        <v>10</v>
      </c>
      <c r="D134" s="10">
        <v>0</v>
      </c>
      <c r="E134" s="10">
        <v>4</v>
      </c>
      <c r="F134" s="10">
        <v>8</v>
      </c>
      <c r="G134" s="10">
        <v>660</v>
      </c>
      <c r="H134" s="10">
        <v>8</v>
      </c>
      <c r="I134" s="10">
        <v>0</v>
      </c>
    </row>
    <row r="135" spans="1:10" x14ac:dyDescent="0.2">
      <c r="A135" s="8">
        <v>2012</v>
      </c>
      <c r="B135" s="8" t="s">
        <v>80</v>
      </c>
      <c r="C135" s="3" t="s">
        <v>11</v>
      </c>
      <c r="D135" s="10">
        <v>0</v>
      </c>
      <c r="E135" s="10">
        <v>4</v>
      </c>
      <c r="F135" s="10">
        <v>7</v>
      </c>
      <c r="G135" s="10">
        <v>667</v>
      </c>
      <c r="H135" s="10">
        <v>0</v>
      </c>
      <c r="I135" s="10">
        <v>7</v>
      </c>
    </row>
    <row r="136" spans="1:10" x14ac:dyDescent="0.2">
      <c r="A136" s="8">
        <v>2012</v>
      </c>
      <c r="B136" s="29" t="s">
        <v>55</v>
      </c>
      <c r="C136" s="3" t="s">
        <v>20</v>
      </c>
      <c r="D136" s="10">
        <v>0</v>
      </c>
      <c r="E136" s="10">
        <v>21</v>
      </c>
      <c r="F136" s="10">
        <v>97</v>
      </c>
      <c r="G136" s="10">
        <v>764</v>
      </c>
      <c r="H136" s="10">
        <v>0</v>
      </c>
      <c r="I136" s="10">
        <v>97</v>
      </c>
    </row>
    <row r="137" spans="1:10" x14ac:dyDescent="0.2">
      <c r="A137" s="8">
        <v>2012</v>
      </c>
      <c r="B137" s="29" t="s">
        <v>55</v>
      </c>
      <c r="C137" s="3" t="s">
        <v>21</v>
      </c>
      <c r="D137" s="10">
        <v>0</v>
      </c>
      <c r="E137" s="10">
        <v>19</v>
      </c>
      <c r="F137" s="10">
        <v>87</v>
      </c>
      <c r="G137" s="10">
        <v>851</v>
      </c>
      <c r="H137" s="10">
        <v>0</v>
      </c>
      <c r="I137" s="10">
        <v>87</v>
      </c>
    </row>
    <row r="138" spans="1:10" x14ac:dyDescent="0.2">
      <c r="A138" s="8">
        <v>2012</v>
      </c>
      <c r="B138" s="29" t="s">
        <v>55</v>
      </c>
      <c r="C138" s="3" t="s">
        <v>22</v>
      </c>
      <c r="D138" s="2">
        <v>0</v>
      </c>
      <c r="E138" s="2">
        <v>9</v>
      </c>
      <c r="F138" s="2">
        <v>52</v>
      </c>
      <c r="G138" s="33">
        <v>903</v>
      </c>
      <c r="H138" s="2">
        <v>0</v>
      </c>
      <c r="I138" s="2">
        <v>52</v>
      </c>
    </row>
    <row r="139" spans="1:10" x14ac:dyDescent="0.2">
      <c r="C139" s="3" t="s">
        <v>18</v>
      </c>
      <c r="D139">
        <f>SUM(D127:D138)</f>
        <v>23</v>
      </c>
      <c r="E139">
        <f>SUM(E127:E138)</f>
        <v>139</v>
      </c>
      <c r="F139">
        <f>SUM(F127:F138)</f>
        <v>903</v>
      </c>
      <c r="G139" s="9">
        <v>903</v>
      </c>
      <c r="H139">
        <f>SUM(H127:H138)</f>
        <v>656</v>
      </c>
      <c r="I139">
        <f>SUM(I127:I138)</f>
        <v>247</v>
      </c>
    </row>
    <row r="141" spans="1:10" ht="13.5" thickBot="1" x14ac:dyDescent="0.25">
      <c r="A141" s="7" t="s">
        <v>24</v>
      </c>
      <c r="B141" s="7" t="s">
        <v>25</v>
      </c>
      <c r="C141" s="5" t="s">
        <v>1</v>
      </c>
      <c r="D141" s="5" t="s">
        <v>19</v>
      </c>
      <c r="E141" s="5" t="s">
        <v>2</v>
      </c>
      <c r="F141" s="5" t="s">
        <v>26</v>
      </c>
      <c r="G141" s="32" t="s">
        <v>57</v>
      </c>
      <c r="H141" s="5" t="s">
        <v>28</v>
      </c>
      <c r="I141" s="5" t="s">
        <v>27</v>
      </c>
    </row>
    <row r="142" spans="1:10" x14ac:dyDescent="0.2">
      <c r="A142" s="8">
        <v>2013</v>
      </c>
      <c r="B142" s="8" t="s">
        <v>91</v>
      </c>
      <c r="C142" s="3" t="s">
        <v>3</v>
      </c>
      <c r="D142">
        <v>0</v>
      </c>
      <c r="E142">
        <v>5</v>
      </c>
      <c r="F142">
        <v>32</v>
      </c>
      <c r="G142" s="10">
        <v>32</v>
      </c>
      <c r="H142" s="10">
        <v>14</v>
      </c>
      <c r="I142">
        <v>18</v>
      </c>
    </row>
    <row r="143" spans="1:10" x14ac:dyDescent="0.2">
      <c r="A143" s="8">
        <v>2013</v>
      </c>
      <c r="B143" s="8" t="s">
        <v>91</v>
      </c>
      <c r="C143" s="3" t="s">
        <v>4</v>
      </c>
      <c r="D143">
        <v>1</v>
      </c>
      <c r="E143">
        <v>3</v>
      </c>
      <c r="F143">
        <v>52</v>
      </c>
      <c r="G143" s="10">
        <v>84</v>
      </c>
      <c r="H143" s="10">
        <v>52</v>
      </c>
      <c r="I143" s="10">
        <v>0</v>
      </c>
    </row>
    <row r="144" spans="1:10" x14ac:dyDescent="0.2">
      <c r="A144" s="8">
        <v>2013</v>
      </c>
      <c r="B144" s="8" t="s">
        <v>91</v>
      </c>
      <c r="C144" s="3" t="s">
        <v>5</v>
      </c>
      <c r="D144">
        <v>7</v>
      </c>
      <c r="E144">
        <v>19</v>
      </c>
      <c r="F144">
        <v>113</v>
      </c>
      <c r="G144" s="10">
        <v>197</v>
      </c>
      <c r="H144" s="10">
        <v>113</v>
      </c>
      <c r="I144" s="10">
        <v>0</v>
      </c>
      <c r="J144" s="56"/>
    </row>
    <row r="145" spans="1:10" x14ac:dyDescent="0.2">
      <c r="A145" s="8">
        <v>2013</v>
      </c>
      <c r="B145" s="8" t="s">
        <v>91</v>
      </c>
      <c r="C145" s="3" t="s">
        <v>6</v>
      </c>
      <c r="D145">
        <v>4</v>
      </c>
      <c r="E145">
        <v>11</v>
      </c>
      <c r="F145">
        <v>107</v>
      </c>
      <c r="G145" s="10">
        <v>304</v>
      </c>
      <c r="H145" s="10">
        <v>107</v>
      </c>
      <c r="I145" s="10">
        <v>0</v>
      </c>
    </row>
    <row r="146" spans="1:10" x14ac:dyDescent="0.2">
      <c r="A146" s="8">
        <v>2013</v>
      </c>
      <c r="B146" s="8" t="s">
        <v>91</v>
      </c>
      <c r="C146" s="3" t="s">
        <v>7</v>
      </c>
      <c r="D146">
        <v>3</v>
      </c>
      <c r="E146">
        <v>17</v>
      </c>
      <c r="F146">
        <f>+G146-G145</f>
        <v>107</v>
      </c>
      <c r="G146" s="10">
        <v>411</v>
      </c>
      <c r="H146" s="10">
        <v>107</v>
      </c>
      <c r="I146" s="10">
        <v>0</v>
      </c>
    </row>
    <row r="147" spans="1:10" x14ac:dyDescent="0.2">
      <c r="A147" s="8">
        <v>2013</v>
      </c>
      <c r="B147" s="8" t="s">
        <v>91</v>
      </c>
      <c r="C147" s="3" t="s">
        <v>8</v>
      </c>
      <c r="D147">
        <v>3</v>
      </c>
      <c r="E147">
        <v>14</v>
      </c>
      <c r="F147">
        <v>78</v>
      </c>
      <c r="G147" s="10">
        <v>489</v>
      </c>
      <c r="H147" s="10">
        <v>78</v>
      </c>
      <c r="I147" s="10">
        <v>0</v>
      </c>
    </row>
    <row r="148" spans="1:10" x14ac:dyDescent="0.2">
      <c r="A148" s="8">
        <v>2013</v>
      </c>
      <c r="B148" s="8" t="s">
        <v>91</v>
      </c>
      <c r="C148" s="3" t="s">
        <v>9</v>
      </c>
      <c r="D148">
        <v>3</v>
      </c>
      <c r="E148">
        <v>16</v>
      </c>
      <c r="F148">
        <f>+G148-G147</f>
        <v>99</v>
      </c>
      <c r="G148" s="10">
        <v>588</v>
      </c>
      <c r="H148" s="10">
        <v>99</v>
      </c>
      <c r="I148" s="10">
        <v>0</v>
      </c>
    </row>
    <row r="149" spans="1:10" x14ac:dyDescent="0.2">
      <c r="A149" s="8">
        <v>2013</v>
      </c>
      <c r="B149" s="8" t="s">
        <v>91</v>
      </c>
      <c r="C149" s="3" t="s">
        <v>10</v>
      </c>
      <c r="D149" s="10">
        <v>1</v>
      </c>
      <c r="E149" s="10">
        <v>13</v>
      </c>
      <c r="F149" s="10">
        <f>+G149-G148</f>
        <v>45</v>
      </c>
      <c r="G149" s="10">
        <v>633</v>
      </c>
      <c r="H149" s="10">
        <v>44</v>
      </c>
      <c r="I149" s="10">
        <v>1</v>
      </c>
    </row>
    <row r="150" spans="1:10" x14ac:dyDescent="0.2">
      <c r="A150" s="8">
        <v>2013</v>
      </c>
      <c r="B150" s="8" t="s">
        <v>91</v>
      </c>
      <c r="C150" s="3" t="s">
        <v>11</v>
      </c>
      <c r="D150" s="10">
        <v>0</v>
      </c>
      <c r="E150" s="10">
        <v>3</v>
      </c>
      <c r="F150" s="10">
        <v>3</v>
      </c>
      <c r="G150" s="10">
        <v>636</v>
      </c>
      <c r="H150" s="10">
        <v>0</v>
      </c>
      <c r="I150" s="10">
        <v>3</v>
      </c>
    </row>
    <row r="151" spans="1:10" x14ac:dyDescent="0.2">
      <c r="A151" s="8">
        <v>2013</v>
      </c>
      <c r="B151" s="29" t="s">
        <v>55</v>
      </c>
      <c r="C151" s="3" t="s">
        <v>20</v>
      </c>
      <c r="D151" s="10">
        <v>0</v>
      </c>
      <c r="E151" s="10">
        <v>16</v>
      </c>
      <c r="F151" s="10">
        <f>+G151-G150</f>
        <v>131</v>
      </c>
      <c r="G151" s="10">
        <v>767</v>
      </c>
      <c r="H151" s="10">
        <v>0</v>
      </c>
      <c r="I151" s="10">
        <v>131</v>
      </c>
    </row>
    <row r="152" spans="1:10" x14ac:dyDescent="0.2">
      <c r="A152" s="8">
        <v>2013</v>
      </c>
      <c r="B152" s="29" t="s">
        <v>55</v>
      </c>
      <c r="C152" s="3" t="s">
        <v>21</v>
      </c>
      <c r="D152" s="10">
        <v>0</v>
      </c>
      <c r="E152" s="10">
        <v>23</v>
      </c>
      <c r="F152" s="10">
        <v>130</v>
      </c>
      <c r="G152" s="10">
        <v>897</v>
      </c>
      <c r="H152" s="10">
        <v>0</v>
      </c>
      <c r="I152" s="10">
        <v>130</v>
      </c>
    </row>
    <row r="153" spans="1:10" x14ac:dyDescent="0.2">
      <c r="A153" s="8">
        <v>2013</v>
      </c>
      <c r="B153" s="29" t="s">
        <v>55</v>
      </c>
      <c r="C153" s="3" t="s">
        <v>22</v>
      </c>
      <c r="D153" s="2">
        <v>1</v>
      </c>
      <c r="E153" s="2">
        <v>16</v>
      </c>
      <c r="F153" s="2">
        <v>148</v>
      </c>
      <c r="G153" s="33">
        <v>1045</v>
      </c>
      <c r="H153" s="2">
        <v>26</v>
      </c>
      <c r="I153" s="2">
        <v>122</v>
      </c>
    </row>
    <row r="154" spans="1:10" x14ac:dyDescent="0.2">
      <c r="C154" s="3" t="s">
        <v>18</v>
      </c>
      <c r="D154">
        <f>SUM(D142:D153)</f>
        <v>23</v>
      </c>
      <c r="E154">
        <f>SUM(E142:E153)</f>
        <v>156</v>
      </c>
      <c r="F154">
        <f>SUM(F142:F153)</f>
        <v>1045</v>
      </c>
      <c r="G154">
        <v>1045</v>
      </c>
      <c r="H154">
        <f>SUM(H142:H153)</f>
        <v>640</v>
      </c>
      <c r="I154">
        <f>SUM(I142:I153)</f>
        <v>405</v>
      </c>
    </row>
    <row r="155" spans="1:10" x14ac:dyDescent="0.2">
      <c r="G155"/>
    </row>
    <row r="156" spans="1:10" ht="13.5" thickBot="1" x14ac:dyDescent="0.25">
      <c r="A156" s="7" t="s">
        <v>24</v>
      </c>
      <c r="B156" s="7" t="s">
        <v>25</v>
      </c>
      <c r="C156" s="5" t="s">
        <v>1</v>
      </c>
      <c r="D156" s="5" t="s">
        <v>19</v>
      </c>
      <c r="E156" s="5" t="s">
        <v>2</v>
      </c>
      <c r="F156" s="5" t="s">
        <v>26</v>
      </c>
      <c r="G156" s="32" t="s">
        <v>57</v>
      </c>
      <c r="H156" s="5" t="s">
        <v>28</v>
      </c>
      <c r="I156" s="5" t="s">
        <v>27</v>
      </c>
    </row>
    <row r="157" spans="1:10" x14ac:dyDescent="0.2">
      <c r="A157" s="93">
        <v>2014</v>
      </c>
      <c r="B157" s="93" t="s">
        <v>104</v>
      </c>
      <c r="C157" s="3" t="s">
        <v>3</v>
      </c>
      <c r="D157">
        <v>2</v>
      </c>
      <c r="E157">
        <v>13</v>
      </c>
      <c r="F157">
        <v>120</v>
      </c>
      <c r="G157" s="10">
        <v>120</v>
      </c>
      <c r="H157" s="10">
        <v>120</v>
      </c>
      <c r="I157">
        <v>0</v>
      </c>
      <c r="J157" s="107"/>
    </row>
    <row r="158" spans="1:10" x14ac:dyDescent="0.2">
      <c r="A158" s="93">
        <v>2014</v>
      </c>
      <c r="B158" s="93" t="s">
        <v>104</v>
      </c>
      <c r="C158" s="3" t="s">
        <v>4</v>
      </c>
      <c r="D158">
        <v>3</v>
      </c>
      <c r="E158">
        <v>11</v>
      </c>
      <c r="F158">
        <v>90</v>
      </c>
      <c r="G158" s="10">
        <f>+F158+G157</f>
        <v>210</v>
      </c>
      <c r="H158" s="10">
        <v>90</v>
      </c>
      <c r="I158" s="10">
        <v>0</v>
      </c>
      <c r="J158" s="107"/>
    </row>
    <row r="159" spans="1:10" x14ac:dyDescent="0.2">
      <c r="A159" s="93">
        <v>2014</v>
      </c>
      <c r="B159" s="93" t="s">
        <v>104</v>
      </c>
      <c r="C159" s="3" t="s">
        <v>5</v>
      </c>
      <c r="D159">
        <v>3</v>
      </c>
      <c r="E159">
        <v>12</v>
      </c>
      <c r="F159">
        <v>70</v>
      </c>
      <c r="G159" s="10">
        <v>280</v>
      </c>
      <c r="H159" s="10">
        <v>70</v>
      </c>
      <c r="I159" s="10">
        <v>0</v>
      </c>
      <c r="J159" s="107"/>
    </row>
    <row r="160" spans="1:10" x14ac:dyDescent="0.2">
      <c r="A160" s="93">
        <v>2014</v>
      </c>
      <c r="B160" s="93" t="s">
        <v>104</v>
      </c>
      <c r="C160" s="3" t="s">
        <v>6</v>
      </c>
      <c r="D160">
        <v>3</v>
      </c>
      <c r="E160">
        <v>13</v>
      </c>
      <c r="F160">
        <f>+G160-G159</f>
        <v>109</v>
      </c>
      <c r="G160" s="10">
        <v>389</v>
      </c>
      <c r="H160" s="10">
        <v>109</v>
      </c>
      <c r="I160" s="10">
        <v>0</v>
      </c>
      <c r="J160" s="107"/>
    </row>
    <row r="161" spans="1:10" x14ac:dyDescent="0.2">
      <c r="A161" s="93">
        <v>2014</v>
      </c>
      <c r="B161" s="93" t="s">
        <v>104</v>
      </c>
      <c r="C161" s="3" t="s">
        <v>7</v>
      </c>
      <c r="D161">
        <v>4</v>
      </c>
      <c r="E161">
        <v>20</v>
      </c>
      <c r="F161">
        <f>+G161-G160</f>
        <v>133</v>
      </c>
      <c r="G161" s="10">
        <v>522</v>
      </c>
      <c r="H161" s="10">
        <v>133</v>
      </c>
      <c r="I161" s="10">
        <v>0</v>
      </c>
      <c r="J161" s="107"/>
    </row>
    <row r="162" spans="1:10" x14ac:dyDescent="0.2">
      <c r="A162" s="93">
        <v>2014</v>
      </c>
      <c r="B162" s="93" t="s">
        <v>104</v>
      </c>
      <c r="C162" s="3" t="s">
        <v>8</v>
      </c>
      <c r="D162">
        <v>4</v>
      </c>
      <c r="E162">
        <v>14</v>
      </c>
      <c r="F162">
        <f>+G162-G161</f>
        <v>105</v>
      </c>
      <c r="G162" s="10">
        <v>627</v>
      </c>
      <c r="H162" s="10">
        <v>105</v>
      </c>
      <c r="I162" s="10">
        <v>0</v>
      </c>
      <c r="J162" s="107"/>
    </row>
    <row r="163" spans="1:10" x14ac:dyDescent="0.2">
      <c r="A163" s="93">
        <v>2014</v>
      </c>
      <c r="B163" s="93" t="s">
        <v>104</v>
      </c>
      <c r="C163" s="3" t="s">
        <v>9</v>
      </c>
      <c r="D163">
        <v>4</v>
      </c>
      <c r="E163">
        <v>16</v>
      </c>
      <c r="F163">
        <f>+G163-G162</f>
        <v>143</v>
      </c>
      <c r="G163" s="10">
        <v>770</v>
      </c>
      <c r="H163" s="10">
        <v>142</v>
      </c>
      <c r="I163" s="10">
        <v>1</v>
      </c>
      <c r="J163" s="107"/>
    </row>
    <row r="164" spans="1:10" x14ac:dyDescent="0.2">
      <c r="A164" s="93">
        <v>2014</v>
      </c>
      <c r="B164" s="93" t="s">
        <v>104</v>
      </c>
      <c r="C164" s="3" t="s">
        <v>10</v>
      </c>
      <c r="D164" s="10">
        <v>2</v>
      </c>
      <c r="E164" s="10">
        <v>12</v>
      </c>
      <c r="F164" s="10">
        <f>+G164-G163</f>
        <v>80</v>
      </c>
      <c r="G164" s="10">
        <v>850</v>
      </c>
      <c r="H164" s="10">
        <v>79</v>
      </c>
      <c r="I164" s="10">
        <v>1</v>
      </c>
      <c r="J164" s="107"/>
    </row>
    <row r="165" spans="1:10" x14ac:dyDescent="0.2">
      <c r="A165" s="93">
        <v>2014</v>
      </c>
      <c r="B165" s="93" t="s">
        <v>104</v>
      </c>
      <c r="C165" s="3" t="s">
        <v>11</v>
      </c>
      <c r="D165" s="100">
        <v>0</v>
      </c>
      <c r="E165" s="100">
        <v>3</v>
      </c>
      <c r="F165" s="100">
        <v>12</v>
      </c>
      <c r="G165" s="100">
        <f>+G164+F165</f>
        <v>862</v>
      </c>
      <c r="H165" s="100">
        <v>0</v>
      </c>
      <c r="I165" s="100">
        <v>12</v>
      </c>
      <c r="J165" s="107"/>
    </row>
    <row r="166" spans="1:10" x14ac:dyDescent="0.2">
      <c r="A166" s="93">
        <v>2014</v>
      </c>
      <c r="B166" s="29" t="s">
        <v>55</v>
      </c>
      <c r="C166" s="3" t="s">
        <v>20</v>
      </c>
      <c r="D166" s="100">
        <v>0</v>
      </c>
      <c r="E166" s="100">
        <v>15</v>
      </c>
      <c r="F166" s="10">
        <v>93</v>
      </c>
      <c r="G166" s="100">
        <f>+G165+F166</f>
        <v>955</v>
      </c>
      <c r="H166" s="100">
        <v>0</v>
      </c>
      <c r="I166" s="100">
        <v>93</v>
      </c>
      <c r="J166" s="107"/>
    </row>
    <row r="167" spans="1:10" x14ac:dyDescent="0.2">
      <c r="A167" s="93">
        <v>2014</v>
      </c>
      <c r="B167" s="29" t="s">
        <v>55</v>
      </c>
      <c r="C167" s="3" t="s">
        <v>21</v>
      </c>
      <c r="D167" s="100">
        <v>0</v>
      </c>
      <c r="E167" s="100">
        <v>15</v>
      </c>
      <c r="F167" s="10">
        <v>93</v>
      </c>
      <c r="G167" s="106">
        <v>1048</v>
      </c>
      <c r="H167" s="106">
        <v>0</v>
      </c>
      <c r="I167" s="106">
        <v>93</v>
      </c>
      <c r="J167" s="107"/>
    </row>
    <row r="168" spans="1:10" x14ac:dyDescent="0.2">
      <c r="A168" s="93">
        <v>2014</v>
      </c>
      <c r="B168" s="29" t="s">
        <v>55</v>
      </c>
      <c r="C168" s="3" t="s">
        <v>22</v>
      </c>
      <c r="D168" s="2">
        <v>0</v>
      </c>
      <c r="E168" s="2">
        <v>10</v>
      </c>
      <c r="F168" s="2">
        <v>161</v>
      </c>
      <c r="G168" s="33">
        <v>1209</v>
      </c>
      <c r="H168" s="2">
        <v>14</v>
      </c>
      <c r="I168" s="2">
        <v>147</v>
      </c>
    </row>
    <row r="169" spans="1:10" x14ac:dyDescent="0.2">
      <c r="C169" s="3" t="s">
        <v>18</v>
      </c>
      <c r="D169">
        <f>SUM(D157:D168)</f>
        <v>25</v>
      </c>
      <c r="E169">
        <f>SUM(E157:E168)</f>
        <v>154</v>
      </c>
      <c r="F169">
        <f>SUM(F157:F168)</f>
        <v>1209</v>
      </c>
      <c r="G169">
        <f>MAX(G157:G168)</f>
        <v>1209</v>
      </c>
      <c r="H169">
        <f>SUM(H157:H168)</f>
        <v>862</v>
      </c>
      <c r="I169">
        <f>SUM(I157:I168)</f>
        <v>347</v>
      </c>
    </row>
    <row r="170" spans="1:10" x14ac:dyDescent="0.2">
      <c r="G170"/>
    </row>
    <row r="171" spans="1:10" ht="13.5" thickBot="1" x14ac:dyDescent="0.25">
      <c r="A171" s="7" t="s">
        <v>24</v>
      </c>
      <c r="B171" s="7" t="s">
        <v>25</v>
      </c>
      <c r="C171" s="5" t="s">
        <v>1</v>
      </c>
      <c r="D171" s="5" t="s">
        <v>19</v>
      </c>
      <c r="E171" s="5" t="s">
        <v>2</v>
      </c>
      <c r="F171" s="5" t="s">
        <v>26</v>
      </c>
      <c r="G171" s="32" t="s">
        <v>57</v>
      </c>
      <c r="H171" s="5" t="s">
        <v>28</v>
      </c>
      <c r="I171" s="5" t="s">
        <v>27</v>
      </c>
    </row>
    <row r="172" spans="1:10" x14ac:dyDescent="0.2">
      <c r="A172" s="108">
        <v>2015</v>
      </c>
      <c r="B172" s="108" t="s">
        <v>110</v>
      </c>
      <c r="C172" s="3" t="s">
        <v>3</v>
      </c>
      <c r="D172">
        <v>0</v>
      </c>
      <c r="E172">
        <v>6</v>
      </c>
      <c r="F172">
        <v>61</v>
      </c>
      <c r="G172" s="10">
        <v>61</v>
      </c>
      <c r="H172" s="10">
        <v>20</v>
      </c>
      <c r="I172" s="10">
        <v>41</v>
      </c>
    </row>
    <row r="173" spans="1:10" x14ac:dyDescent="0.2">
      <c r="A173" s="108">
        <v>2015</v>
      </c>
      <c r="B173" s="108" t="s">
        <v>110</v>
      </c>
      <c r="C173" s="3" t="s">
        <v>4</v>
      </c>
      <c r="D173">
        <v>3</v>
      </c>
      <c r="E173">
        <v>14</v>
      </c>
      <c r="F173">
        <v>137</v>
      </c>
      <c r="G173" s="10">
        <v>198</v>
      </c>
      <c r="H173" s="10">
        <v>137</v>
      </c>
      <c r="I173" s="10">
        <v>0</v>
      </c>
    </row>
    <row r="174" spans="1:10" x14ac:dyDescent="0.2">
      <c r="A174" s="108">
        <v>2015</v>
      </c>
      <c r="B174" s="108" t="s">
        <v>110</v>
      </c>
      <c r="C174" s="3" t="s">
        <v>5</v>
      </c>
      <c r="D174">
        <v>2</v>
      </c>
      <c r="E174">
        <v>16</v>
      </c>
      <c r="F174">
        <v>135</v>
      </c>
      <c r="G174" s="10">
        <v>333</v>
      </c>
      <c r="H174" s="10">
        <v>135</v>
      </c>
      <c r="I174" s="10">
        <v>0</v>
      </c>
    </row>
    <row r="175" spans="1:10" x14ac:dyDescent="0.2">
      <c r="A175" s="108">
        <v>2015</v>
      </c>
      <c r="B175" s="108" t="s">
        <v>110</v>
      </c>
      <c r="C175" s="3" t="s">
        <v>6</v>
      </c>
      <c r="D175">
        <v>1</v>
      </c>
      <c r="E175">
        <v>9</v>
      </c>
      <c r="F175">
        <v>44</v>
      </c>
      <c r="G175" s="10">
        <v>377</v>
      </c>
      <c r="H175" s="10">
        <v>44</v>
      </c>
      <c r="I175" s="10">
        <v>0</v>
      </c>
    </row>
    <row r="176" spans="1:10" x14ac:dyDescent="0.2">
      <c r="A176" s="108">
        <v>2015</v>
      </c>
      <c r="B176" s="108" t="s">
        <v>110</v>
      </c>
      <c r="C176" s="3" t="s">
        <v>7</v>
      </c>
      <c r="H176" s="10"/>
      <c r="I176" s="10"/>
    </row>
    <row r="177" spans="1:9" x14ac:dyDescent="0.2">
      <c r="A177" s="108">
        <v>2015</v>
      </c>
      <c r="B177" s="108" t="s">
        <v>110</v>
      </c>
      <c r="C177" s="3" t="s">
        <v>8</v>
      </c>
      <c r="H177" s="10"/>
      <c r="I177" s="10"/>
    </row>
    <row r="178" spans="1:9" x14ac:dyDescent="0.2">
      <c r="A178" s="108">
        <v>2015</v>
      </c>
      <c r="B178" s="108" t="s">
        <v>110</v>
      </c>
      <c r="C178" s="3" t="s">
        <v>9</v>
      </c>
      <c r="H178" s="10"/>
      <c r="I178" s="10"/>
    </row>
    <row r="179" spans="1:9" x14ac:dyDescent="0.2">
      <c r="A179" s="108">
        <v>2015</v>
      </c>
      <c r="B179" s="108" t="s">
        <v>110</v>
      </c>
      <c r="C179" s="3" t="s">
        <v>10</v>
      </c>
      <c r="D179" s="10"/>
      <c r="E179" s="10"/>
      <c r="F179" s="10"/>
      <c r="H179" s="10"/>
      <c r="I179" s="10"/>
    </row>
    <row r="180" spans="1:9" x14ac:dyDescent="0.2">
      <c r="A180" s="108">
        <v>2015</v>
      </c>
      <c r="B180" s="108" t="s">
        <v>110</v>
      </c>
      <c r="C180" s="3" t="s">
        <v>11</v>
      </c>
      <c r="D180" s="100"/>
      <c r="E180" s="100"/>
      <c r="F180" s="100"/>
      <c r="G180" s="100"/>
      <c r="H180" s="100"/>
      <c r="I180" s="100"/>
    </row>
    <row r="181" spans="1:9" x14ac:dyDescent="0.2">
      <c r="A181" s="108">
        <v>2015</v>
      </c>
      <c r="B181" s="29" t="s">
        <v>55</v>
      </c>
      <c r="C181" s="3" t="s">
        <v>20</v>
      </c>
      <c r="D181" s="100"/>
      <c r="E181" s="100"/>
      <c r="F181" s="10"/>
      <c r="G181" s="100"/>
      <c r="H181" s="100"/>
      <c r="I181" s="100"/>
    </row>
    <row r="182" spans="1:9" x14ac:dyDescent="0.2">
      <c r="A182" s="108">
        <v>2015</v>
      </c>
      <c r="B182" s="29" t="s">
        <v>55</v>
      </c>
      <c r="C182" s="3" t="s">
        <v>21</v>
      </c>
      <c r="D182" s="100"/>
      <c r="E182" s="100"/>
      <c r="F182" s="10"/>
      <c r="G182" s="106"/>
      <c r="H182" s="106"/>
      <c r="I182" s="106"/>
    </row>
    <row r="183" spans="1:9" x14ac:dyDescent="0.2">
      <c r="A183" s="108">
        <v>2015</v>
      </c>
      <c r="B183" s="29" t="s">
        <v>55</v>
      </c>
      <c r="C183" s="3" t="s">
        <v>22</v>
      </c>
      <c r="D183" s="2"/>
      <c r="E183" s="2"/>
      <c r="F183" s="2"/>
      <c r="G183" s="33"/>
      <c r="H183" s="2"/>
      <c r="I183" s="2"/>
    </row>
    <row r="184" spans="1:9" x14ac:dyDescent="0.2">
      <c r="C184" s="3" t="s">
        <v>18</v>
      </c>
      <c r="D184">
        <f>SUM(D172:D183)</f>
        <v>6</v>
      </c>
      <c r="E184">
        <f>SUM(E172:E183)</f>
        <v>45</v>
      </c>
      <c r="F184">
        <f>SUM(F172:F183)</f>
        <v>377</v>
      </c>
      <c r="G184">
        <f>MAX(G172:G183)</f>
        <v>377</v>
      </c>
      <c r="H184">
        <f>SUM(H172:H183)</f>
        <v>336</v>
      </c>
      <c r="I184">
        <f>SUM(I172:I183)</f>
        <v>41</v>
      </c>
    </row>
    <row r="185" spans="1:9" x14ac:dyDescent="0.2">
      <c r="G185"/>
    </row>
    <row r="186" spans="1:9" x14ac:dyDescent="0.2">
      <c r="G186"/>
    </row>
    <row r="187" spans="1:9" x14ac:dyDescent="0.2">
      <c r="G187"/>
    </row>
    <row r="189" spans="1:9" x14ac:dyDescent="0.2">
      <c r="D189" s="3" t="s">
        <v>61</v>
      </c>
      <c r="E189" s="3" t="s">
        <v>61</v>
      </c>
      <c r="F189" s="3" t="s">
        <v>61</v>
      </c>
      <c r="G189" s="3" t="s">
        <v>61</v>
      </c>
      <c r="H189" s="3" t="s">
        <v>61</v>
      </c>
      <c r="I189" s="3" t="s">
        <v>61</v>
      </c>
    </row>
    <row r="190" spans="1:9" ht="13.5" thickBot="1" x14ac:dyDescent="0.25">
      <c r="A190" s="34" t="s">
        <v>64</v>
      </c>
      <c r="B190" s="35"/>
      <c r="C190" s="5" t="s">
        <v>1</v>
      </c>
      <c r="D190" s="5" t="s">
        <v>19</v>
      </c>
      <c r="E190" s="5" t="s">
        <v>2</v>
      </c>
      <c r="F190" s="5" t="s">
        <v>26</v>
      </c>
      <c r="G190" s="32" t="s">
        <v>57</v>
      </c>
      <c r="H190" s="5" t="s">
        <v>28</v>
      </c>
      <c r="I190" s="5" t="s">
        <v>27</v>
      </c>
    </row>
    <row r="191" spans="1:9" x14ac:dyDescent="0.2">
      <c r="C191" s="3" t="s">
        <v>3</v>
      </c>
      <c r="D191" s="114">
        <f t="shared" ref="D191:I193" si="16">SUM(D172+D157+D142+D127+D112+D97+D82+D67+D52+D37+D22+D6)/12</f>
        <v>1.8333333333333333</v>
      </c>
      <c r="E191" s="114">
        <f t="shared" si="16"/>
        <v>10.583333333333334</v>
      </c>
      <c r="F191" s="114">
        <f t="shared" si="16"/>
        <v>99</v>
      </c>
      <c r="G191" s="114">
        <f t="shared" si="16"/>
        <v>99</v>
      </c>
      <c r="H191" s="114">
        <f t="shared" si="16"/>
        <v>72.5</v>
      </c>
      <c r="I191" s="114">
        <f t="shared" si="16"/>
        <v>26.5</v>
      </c>
    </row>
    <row r="192" spans="1:9" x14ac:dyDescent="0.2">
      <c r="A192" s="117" t="s">
        <v>65</v>
      </c>
      <c r="B192" s="117"/>
      <c r="C192" s="3" t="s">
        <v>4</v>
      </c>
      <c r="D192" s="114">
        <f t="shared" si="16"/>
        <v>3.0833333333333335</v>
      </c>
      <c r="E192" s="114">
        <f t="shared" si="16"/>
        <v>11</v>
      </c>
      <c r="F192" s="114">
        <f t="shared" si="16"/>
        <v>93.083333333333329</v>
      </c>
      <c r="G192" s="114">
        <f t="shared" si="16"/>
        <v>192.08333333333334</v>
      </c>
      <c r="H192" s="114">
        <f t="shared" si="16"/>
        <v>91.416666666666671</v>
      </c>
      <c r="I192" s="114">
        <f t="shared" si="16"/>
        <v>1.6666666666666667</v>
      </c>
    </row>
    <row r="193" spans="1:9" x14ac:dyDescent="0.2">
      <c r="A193" s="112" t="s">
        <v>111</v>
      </c>
      <c r="B193" s="113"/>
      <c r="C193" s="3" t="s">
        <v>5</v>
      </c>
      <c r="D193" s="114">
        <f t="shared" si="16"/>
        <v>3.75</v>
      </c>
      <c r="E193" s="114">
        <f t="shared" si="16"/>
        <v>16</v>
      </c>
      <c r="F193" s="114">
        <f t="shared" si="16"/>
        <v>129.25</v>
      </c>
      <c r="G193" s="114">
        <f t="shared" si="16"/>
        <v>321.33333333333331</v>
      </c>
      <c r="H193" s="114">
        <f t="shared" si="16"/>
        <v>127.91666666666667</v>
      </c>
      <c r="I193" s="114">
        <f t="shared" si="16"/>
        <v>1.3333333333333333</v>
      </c>
    </row>
    <row r="194" spans="1:9" x14ac:dyDescent="0.2">
      <c r="A194" s="120" t="s">
        <v>105</v>
      </c>
      <c r="B194" s="121"/>
      <c r="C194" s="3" t="s">
        <v>6</v>
      </c>
      <c r="D194" s="94">
        <f t="shared" ref="D194:D202" si="17">SUM(D160+D145+D130+D115+D100+D85+D70+D55+D40+D25+D9)/11</f>
        <v>3.4545454545454546</v>
      </c>
      <c r="E194" s="94">
        <f t="shared" ref="E194:I194" si="18">SUM(E160+E145+E130+E115+E100+E85+E70+E55+E40+E25+E9)/11</f>
        <v>12.909090909090908</v>
      </c>
      <c r="F194" s="94">
        <f t="shared" si="18"/>
        <v>115.54545454545455</v>
      </c>
      <c r="G194" s="94">
        <f t="shared" si="18"/>
        <v>435.81818181818181</v>
      </c>
      <c r="H194" s="94">
        <f t="shared" si="18"/>
        <v>115.54545454545455</v>
      </c>
      <c r="I194" s="94">
        <f t="shared" si="18"/>
        <v>0</v>
      </c>
    </row>
    <row r="195" spans="1:9" x14ac:dyDescent="0.2">
      <c r="A195" s="122" t="s">
        <v>106</v>
      </c>
      <c r="B195" s="123"/>
      <c r="C195" s="3" t="s">
        <v>7</v>
      </c>
      <c r="D195" s="94">
        <f t="shared" si="17"/>
        <v>3.3636363636363638</v>
      </c>
      <c r="E195" s="94">
        <f t="shared" ref="E195:I195" si="19">SUM(E161+E146+E131+E116+E101+E86+E71+E56+E41+E26+E10)/11</f>
        <v>16.363636363636363</v>
      </c>
      <c r="F195" s="94">
        <f t="shared" si="19"/>
        <v>118.54545454545455</v>
      </c>
      <c r="G195" s="94">
        <f t="shared" si="19"/>
        <v>554.36363636363637</v>
      </c>
      <c r="H195" s="94">
        <f t="shared" si="19"/>
        <v>118.54545454545455</v>
      </c>
      <c r="I195" s="94">
        <f t="shared" si="19"/>
        <v>0</v>
      </c>
    </row>
    <row r="196" spans="1:9" x14ac:dyDescent="0.2">
      <c r="A196" s="118"/>
      <c r="B196" s="119"/>
      <c r="C196" s="3" t="s">
        <v>8</v>
      </c>
      <c r="D196" s="94">
        <f t="shared" si="17"/>
        <v>3.1818181818181817</v>
      </c>
      <c r="E196" s="94">
        <f t="shared" ref="E196:I196" si="20">SUM(E162+E147+E132+E117+E102+E87+E72+E57+E42+E27+E11)/11</f>
        <v>14.363636363636363</v>
      </c>
      <c r="F196" s="94">
        <f t="shared" si="20"/>
        <v>106.36363636363636</v>
      </c>
      <c r="G196" s="94">
        <f t="shared" si="20"/>
        <v>660.72727272727275</v>
      </c>
      <c r="H196" s="94">
        <f t="shared" si="20"/>
        <v>106.36363636363636</v>
      </c>
      <c r="I196" s="94">
        <f t="shared" si="20"/>
        <v>0</v>
      </c>
    </row>
    <row r="197" spans="1:9" x14ac:dyDescent="0.2">
      <c r="C197" s="3" t="s">
        <v>9</v>
      </c>
      <c r="D197" s="94">
        <f t="shared" si="17"/>
        <v>4.0909090909090908</v>
      </c>
      <c r="E197" s="94">
        <f t="shared" ref="E197:I197" si="21">SUM(E163+E148+E133+E118+E103+E88+E73+E58+E43+E28+E12)/11</f>
        <v>15.181818181818182</v>
      </c>
      <c r="F197" s="94">
        <f t="shared" si="21"/>
        <v>130.45454545454547</v>
      </c>
      <c r="G197" s="94">
        <f t="shared" si="21"/>
        <v>791.18181818181813</v>
      </c>
      <c r="H197" s="94">
        <f t="shared" si="21"/>
        <v>130.09090909090909</v>
      </c>
      <c r="I197" s="94">
        <f t="shared" si="21"/>
        <v>0.36363636363636365</v>
      </c>
    </row>
    <row r="198" spans="1:9" x14ac:dyDescent="0.2">
      <c r="C198" s="3" t="s">
        <v>10</v>
      </c>
      <c r="D198" s="94">
        <f t="shared" si="17"/>
        <v>2</v>
      </c>
      <c r="E198" s="94">
        <f t="shared" ref="E198:I198" si="22">SUM(E164+E149+E134+E119+E104+E89+E74+E59+E44+E29+E13)/11</f>
        <v>10.545454545454545</v>
      </c>
      <c r="F198" s="94">
        <f t="shared" si="22"/>
        <v>68.090909090909093</v>
      </c>
      <c r="G198" s="94">
        <f t="shared" si="22"/>
        <v>859.27272727272725</v>
      </c>
      <c r="H198" s="94">
        <f t="shared" si="22"/>
        <v>61.727272727272727</v>
      </c>
      <c r="I198" s="94">
        <f t="shared" si="22"/>
        <v>6.3636363636363633</v>
      </c>
    </row>
    <row r="199" spans="1:9" x14ac:dyDescent="0.2">
      <c r="C199" s="3" t="s">
        <v>11</v>
      </c>
      <c r="D199" s="94">
        <f t="shared" si="17"/>
        <v>0.27272727272727271</v>
      </c>
      <c r="E199" s="101">
        <f>SUM(E165+E150+E135+E120+E105+E90+E75+E60+E45+E30)/10</f>
        <v>5.6</v>
      </c>
      <c r="F199" s="101">
        <f t="shared" ref="F199:I199" si="23">SUM(F165+F150+F135+F120+F105+F90+F75+F60+F45+F30)/10</f>
        <v>27.4</v>
      </c>
      <c r="G199" s="101">
        <f t="shared" si="23"/>
        <v>897.7</v>
      </c>
      <c r="H199" s="101">
        <f t="shared" si="23"/>
        <v>4.3</v>
      </c>
      <c r="I199" s="101">
        <f t="shared" si="23"/>
        <v>23.1</v>
      </c>
    </row>
    <row r="200" spans="1:9" x14ac:dyDescent="0.2">
      <c r="C200" s="3" t="s">
        <v>20</v>
      </c>
      <c r="D200" s="94">
        <f t="shared" si="17"/>
        <v>0</v>
      </c>
      <c r="E200" s="101">
        <f>SUM(E166+E151+E136+E121+E106+E91+E76+E61+E46+E31)/10</f>
        <v>15.4</v>
      </c>
      <c r="F200" s="101">
        <f t="shared" ref="F200:I200" si="24">SUM(F166+F151+F136+F121+F106+F91+F76+F61+F46+F31)/10</f>
        <v>100.2</v>
      </c>
      <c r="G200" s="101">
        <f t="shared" si="24"/>
        <v>997.9</v>
      </c>
      <c r="H200" s="101">
        <f t="shared" si="24"/>
        <v>0</v>
      </c>
      <c r="I200" s="101">
        <f t="shared" si="24"/>
        <v>100.2</v>
      </c>
    </row>
    <row r="201" spans="1:9" x14ac:dyDescent="0.2">
      <c r="C201" s="3" t="s">
        <v>21</v>
      </c>
      <c r="D201" s="94">
        <f t="shared" si="17"/>
        <v>0</v>
      </c>
      <c r="E201" s="101">
        <f>SUM(E167+E152+E137+E122+E107+E92+E77+E62+E47+E32)/10</f>
        <v>16.2</v>
      </c>
      <c r="F201" s="101">
        <f t="shared" ref="F201:I202" si="25">SUM(F167+F152+F137+F122+F107+F92+F77+F62+F47+F32)/10</f>
        <v>85.5</v>
      </c>
      <c r="G201" s="101">
        <f t="shared" si="25"/>
        <v>1083.4000000000001</v>
      </c>
      <c r="H201" s="101">
        <f t="shared" si="25"/>
        <v>0</v>
      </c>
      <c r="I201" s="101">
        <f t="shared" si="25"/>
        <v>85.5</v>
      </c>
    </row>
    <row r="202" spans="1:9" x14ac:dyDescent="0.2">
      <c r="C202" s="3" t="s">
        <v>22</v>
      </c>
      <c r="D202" s="94">
        <f t="shared" si="17"/>
        <v>0.18181818181818182</v>
      </c>
      <c r="E202" s="101">
        <f>SUM(E168+E153+E138+E123+E108+E93+E78+E63+E48+E33)/10</f>
        <v>12</v>
      </c>
      <c r="F202" s="101">
        <f t="shared" si="25"/>
        <v>93.6</v>
      </c>
      <c r="G202" s="101">
        <f t="shared" si="25"/>
        <v>1177</v>
      </c>
      <c r="H202" s="101">
        <f t="shared" si="25"/>
        <v>12.9</v>
      </c>
      <c r="I202" s="101">
        <f t="shared" si="25"/>
        <v>80.7</v>
      </c>
    </row>
    <row r="203" spans="1:9" x14ac:dyDescent="0.2">
      <c r="D203" s="38"/>
      <c r="E203" s="38"/>
      <c r="F203" s="38"/>
      <c r="G203" s="38"/>
      <c r="H203" s="38"/>
      <c r="I203" s="38"/>
    </row>
    <row r="204" spans="1:9" x14ac:dyDescent="0.2">
      <c r="D204" s="38"/>
      <c r="E204" s="38"/>
      <c r="F204" s="38"/>
      <c r="G204" s="38"/>
      <c r="H204" s="38"/>
      <c r="I204" s="38"/>
    </row>
    <row r="205" spans="1:9" x14ac:dyDescent="0.2">
      <c r="D205" s="3"/>
      <c r="E205" s="3"/>
      <c r="F205" s="3"/>
      <c r="G205" s="3"/>
      <c r="H205" s="3"/>
      <c r="I205" s="3"/>
    </row>
    <row r="206" spans="1:9" ht="13.5" thickBot="1" x14ac:dyDescent="0.25">
      <c r="A206" s="34" t="s">
        <v>102</v>
      </c>
      <c r="B206" s="35"/>
      <c r="C206" s="5"/>
      <c r="D206" s="5" t="s">
        <v>19</v>
      </c>
      <c r="E206" s="5" t="s">
        <v>2</v>
      </c>
      <c r="F206" s="5" t="s">
        <v>26</v>
      </c>
      <c r="G206" s="32" t="s">
        <v>57</v>
      </c>
      <c r="H206" s="5" t="s">
        <v>28</v>
      </c>
      <c r="I206" s="5" t="s">
        <v>27</v>
      </c>
    </row>
    <row r="207" spans="1:9" x14ac:dyDescent="0.2">
      <c r="C207" s="66" t="s">
        <v>101</v>
      </c>
      <c r="D207" s="38">
        <f>SUM(D169+D154+D139+D124+D109+D94+D79+D64+D49+D34+D18)/11</f>
        <v>25.545454545454547</v>
      </c>
      <c r="E207" s="54">
        <f>SUM(E169+E154+E139+E124+E109+E94+E79+E64+E49+E34)/10</f>
        <v>157.80000000000001</v>
      </c>
      <c r="F207" s="54">
        <f>SUM(F169+F154+F139+F124+F109+F94+F79+F64+F49+F34)/10</f>
        <v>1177</v>
      </c>
      <c r="G207" s="54">
        <f>SUM(G169+G154+G139+G124+G109+G94+G79+G64+G49+G34)/10</f>
        <v>1177</v>
      </c>
      <c r="H207" s="54">
        <f>SUM(H169+H154+H139+H124+H109+H94+H79+H64+H49+H34)/10</f>
        <v>852.6</v>
      </c>
      <c r="I207" s="54">
        <f>SUM(I169+I154+I139+I124+I109+I94+I79+I64+I49+I34)/10</f>
        <v>324.39999999999998</v>
      </c>
    </row>
    <row r="208" spans="1:9" x14ac:dyDescent="0.2">
      <c r="C208" s="37" t="s">
        <v>66</v>
      </c>
      <c r="D208" s="55" t="s">
        <v>107</v>
      </c>
      <c r="E208" s="55" t="s">
        <v>109</v>
      </c>
      <c r="F208" s="55" t="s">
        <v>109</v>
      </c>
      <c r="G208" s="55" t="s">
        <v>109</v>
      </c>
      <c r="H208" s="55" t="s">
        <v>109</v>
      </c>
      <c r="I208" s="55" t="s">
        <v>109</v>
      </c>
    </row>
    <row r="209" spans="1:11" x14ac:dyDescent="0.2">
      <c r="D209" s="1"/>
      <c r="E209" s="1"/>
      <c r="F209" s="1"/>
      <c r="G209" s="9"/>
      <c r="H209" s="39">
        <f>H207/F207</f>
        <v>0.72438402718776551</v>
      </c>
      <c r="I209" s="39">
        <f>I207/F207</f>
        <v>0.27561597281223449</v>
      </c>
      <c r="J209" s="10"/>
    </row>
    <row r="210" spans="1:11" ht="13.5" thickBot="1" x14ac:dyDescent="0.25">
      <c r="D210" s="1"/>
      <c r="E210" s="1"/>
      <c r="F210" s="1"/>
      <c r="G210" s="9"/>
      <c r="H210" s="39"/>
      <c r="I210" s="39"/>
      <c r="J210" s="10"/>
    </row>
    <row r="211" spans="1:11" x14ac:dyDescent="0.2">
      <c r="A211" s="67"/>
      <c r="B211" s="68"/>
      <c r="C211" s="68"/>
      <c r="D211" s="68" t="s">
        <v>88</v>
      </c>
      <c r="E211" s="68" t="s">
        <v>88</v>
      </c>
      <c r="F211" s="68" t="s">
        <v>88</v>
      </c>
      <c r="G211" s="68" t="s">
        <v>88</v>
      </c>
      <c r="H211" s="69" t="s">
        <v>88</v>
      </c>
      <c r="I211" s="31"/>
      <c r="J211" s="10"/>
      <c r="K211" s="10"/>
    </row>
    <row r="212" spans="1:11" ht="13.5" thickBot="1" x14ac:dyDescent="0.25">
      <c r="A212" s="70" t="s">
        <v>87</v>
      </c>
      <c r="B212" s="35"/>
      <c r="C212" s="5" t="s">
        <v>25</v>
      </c>
      <c r="D212" s="5" t="s">
        <v>19</v>
      </c>
      <c r="E212" s="5" t="s">
        <v>90</v>
      </c>
      <c r="F212" s="5" t="s">
        <v>89</v>
      </c>
      <c r="G212" s="5" t="s">
        <v>28</v>
      </c>
      <c r="H212" s="71" t="s">
        <v>27</v>
      </c>
      <c r="I212" s="53"/>
      <c r="K212" s="10"/>
    </row>
    <row r="213" spans="1:11" x14ac:dyDescent="0.2">
      <c r="A213" s="72"/>
      <c r="B213" s="62"/>
      <c r="C213" s="62" t="s">
        <v>56</v>
      </c>
      <c r="D213" s="1">
        <f>SUM(D6:D13)</f>
        <v>23</v>
      </c>
      <c r="E213" s="1">
        <f>SUM(E6:E13)</f>
        <v>92</v>
      </c>
      <c r="F213" s="1">
        <f>SUM(F6:F13)</f>
        <v>749</v>
      </c>
      <c r="G213" s="1">
        <f>SUM(H6:H13)</f>
        <v>711</v>
      </c>
      <c r="H213" s="73">
        <f>SUM(I6:I13)</f>
        <v>38</v>
      </c>
      <c r="I213" s="10"/>
    </row>
    <row r="214" spans="1:11" x14ac:dyDescent="0.2">
      <c r="A214" s="72"/>
      <c r="B214" s="62"/>
      <c r="C214" s="62" t="s">
        <v>13</v>
      </c>
      <c r="D214" s="1">
        <f>SUM(D22:D29)</f>
        <v>20</v>
      </c>
      <c r="E214" s="1">
        <f>SUM(E22:E29)</f>
        <v>107</v>
      </c>
      <c r="F214" s="1">
        <f>SUM(F22:F29)</f>
        <v>890</v>
      </c>
      <c r="G214" s="1">
        <f>SUM(H22:H29)</f>
        <v>842</v>
      </c>
      <c r="H214" s="73">
        <f>SUM(I22:I29)</f>
        <v>48</v>
      </c>
      <c r="I214" s="10"/>
    </row>
    <row r="215" spans="1:11" x14ac:dyDescent="0.2">
      <c r="A215" s="72"/>
      <c r="B215" s="62"/>
      <c r="C215" s="62" t="s">
        <v>12</v>
      </c>
      <c r="D215" s="1">
        <f>SUM(D37:D44)</f>
        <v>26</v>
      </c>
      <c r="E215" s="1">
        <f>SUM(E37:E44)</f>
        <v>113</v>
      </c>
      <c r="F215" s="1">
        <f>SUM(F37:F44)</f>
        <v>833</v>
      </c>
      <c r="G215" s="1">
        <f>SUM(H37:H44)</f>
        <v>801</v>
      </c>
      <c r="H215" s="73">
        <f>SUM(I37:I44)</f>
        <v>32</v>
      </c>
      <c r="I215" s="10"/>
    </row>
    <row r="216" spans="1:11" x14ac:dyDescent="0.2">
      <c r="A216" s="72"/>
      <c r="B216" s="62"/>
      <c r="C216" s="62" t="s">
        <v>14</v>
      </c>
      <c r="D216" s="1">
        <f>SUM(D52:D59)</f>
        <v>27</v>
      </c>
      <c r="E216" s="1">
        <f>SUM(E52:E59)</f>
        <v>105</v>
      </c>
      <c r="F216" s="1">
        <f>SUM(F52:F59)</f>
        <v>910</v>
      </c>
      <c r="G216" s="1">
        <f>SUM(H52:H59)</f>
        <v>880</v>
      </c>
      <c r="H216" s="73">
        <f>SUM(I52:I59)</f>
        <v>30</v>
      </c>
      <c r="I216" s="10"/>
    </row>
    <row r="217" spans="1:11" x14ac:dyDescent="0.2">
      <c r="A217" s="72"/>
      <c r="B217" s="62"/>
      <c r="C217" s="62" t="s">
        <v>15</v>
      </c>
      <c r="D217" s="1">
        <f>SUM(D67:D74)</f>
        <v>29</v>
      </c>
      <c r="E217" s="1">
        <f>SUM(E67:E74)</f>
        <v>119</v>
      </c>
      <c r="F217" s="1">
        <f>SUM(F67:F74)</f>
        <v>1024</v>
      </c>
      <c r="G217" s="1">
        <f>SUM(H67:H74)</f>
        <v>974</v>
      </c>
      <c r="H217" s="73">
        <f>SUM(I67:I74)</f>
        <v>50</v>
      </c>
      <c r="I217" s="10"/>
    </row>
    <row r="218" spans="1:11" x14ac:dyDescent="0.2">
      <c r="A218" s="72"/>
      <c r="B218" s="62"/>
      <c r="C218" s="62" t="s">
        <v>16</v>
      </c>
      <c r="D218" s="1">
        <f>SUM(D82:D89)</f>
        <v>24</v>
      </c>
      <c r="E218" s="1">
        <f>SUM(E82:E89)</f>
        <v>108</v>
      </c>
      <c r="F218" s="1">
        <f>SUM(F82:F89)</f>
        <v>916</v>
      </c>
      <c r="G218" s="1">
        <f>SUM(H82:H89)</f>
        <v>797</v>
      </c>
      <c r="H218" s="73">
        <f>SUM(I82:I89)</f>
        <v>119</v>
      </c>
      <c r="I218" s="10"/>
    </row>
    <row r="219" spans="1:11" x14ac:dyDescent="0.2">
      <c r="A219" s="72"/>
      <c r="B219" s="62"/>
      <c r="C219" s="62" t="s">
        <v>17</v>
      </c>
      <c r="D219" s="1">
        <f>SUM(D97:D104)</f>
        <v>24</v>
      </c>
      <c r="E219" s="1">
        <f>SUM(E97:E104)</f>
        <v>115</v>
      </c>
      <c r="F219" s="1">
        <f>SUM(F97:F104)</f>
        <v>836</v>
      </c>
      <c r="G219" s="1">
        <f>SUM(H97:H104)</f>
        <v>832</v>
      </c>
      <c r="H219" s="73">
        <f>SUM(I97:I104)</f>
        <v>4</v>
      </c>
      <c r="I219" s="10"/>
    </row>
    <row r="220" spans="1:11" x14ac:dyDescent="0.2">
      <c r="A220" s="72"/>
      <c r="B220" s="62"/>
      <c r="C220" s="62" t="s">
        <v>62</v>
      </c>
      <c r="D220" s="1">
        <f>SUM(D112:D119)</f>
        <v>33</v>
      </c>
      <c r="E220" s="1">
        <f>SUM(E112:E119)</f>
        <v>124</v>
      </c>
      <c r="F220" s="1">
        <f>SUM(F112:F119)</f>
        <v>1151</v>
      </c>
      <c r="G220" s="1">
        <f>SUM(H112:H119)</f>
        <v>1110</v>
      </c>
      <c r="H220" s="73">
        <f>SUM(I112:I119)</f>
        <v>41</v>
      </c>
      <c r="I220" s="10"/>
    </row>
    <row r="221" spans="1:11" s="1" customFormat="1" x14ac:dyDescent="0.2">
      <c r="A221" s="72"/>
      <c r="B221" s="62"/>
      <c r="C221" s="62" t="s">
        <v>80</v>
      </c>
      <c r="D221" s="1">
        <f>SUM(D126:D133)</f>
        <v>23</v>
      </c>
      <c r="E221" s="1">
        <f>SUM(E126:E133)</f>
        <v>82</v>
      </c>
      <c r="F221" s="1">
        <f>SUM(F126:F133)</f>
        <v>652</v>
      </c>
      <c r="G221" s="1">
        <f>SUM(H126:H133)</f>
        <v>648</v>
      </c>
      <c r="H221" s="73">
        <f>SUM(I126:I133)</f>
        <v>4</v>
      </c>
      <c r="I221" s="9"/>
      <c r="J221" s="63"/>
    </row>
    <row r="222" spans="1:11" x14ac:dyDescent="0.2">
      <c r="A222" s="72"/>
      <c r="B222" s="62"/>
      <c r="C222" s="62" t="s">
        <v>91</v>
      </c>
      <c r="D222" s="1">
        <f>SUM(D142:D149)</f>
        <v>22</v>
      </c>
      <c r="E222" s="1">
        <f t="shared" ref="E222:F222" si="26">SUM(E142:E149)</f>
        <v>98</v>
      </c>
      <c r="F222" s="1">
        <f t="shared" si="26"/>
        <v>633</v>
      </c>
      <c r="G222" s="1">
        <f>SUM(H142:H149)</f>
        <v>614</v>
      </c>
      <c r="H222" s="73">
        <f>SUM(I142:I149)</f>
        <v>19</v>
      </c>
      <c r="I222" s="10"/>
    </row>
    <row r="223" spans="1:11" x14ac:dyDescent="0.2">
      <c r="A223" s="72"/>
      <c r="B223" s="62"/>
      <c r="C223" s="102" t="s">
        <v>104</v>
      </c>
      <c r="D223" s="103">
        <f>SUM(D157:D164)</f>
        <v>25</v>
      </c>
      <c r="E223" s="103">
        <f>SUM(E157:E164)</f>
        <v>111</v>
      </c>
      <c r="F223" s="103">
        <f>SUM(F157:F164)</f>
        <v>850</v>
      </c>
      <c r="G223" s="103">
        <f>SUM(H157:H164)</f>
        <v>848</v>
      </c>
      <c r="H223" s="74">
        <f>SUM(I157:I164)</f>
        <v>2</v>
      </c>
      <c r="I223" s="10"/>
    </row>
    <row r="224" spans="1:11" x14ac:dyDescent="0.2">
      <c r="A224" s="72"/>
      <c r="B224" s="62"/>
      <c r="C224" s="75" t="s">
        <v>86</v>
      </c>
      <c r="D224" s="76">
        <f>AVERAGE(D213:D223)</f>
        <v>25.09090909090909</v>
      </c>
      <c r="E224" s="76">
        <f>AVERAGE(E213:E223)</f>
        <v>106.72727272727273</v>
      </c>
      <c r="F224" s="76">
        <f>AVERAGE(F213:F223)</f>
        <v>858.5454545454545</v>
      </c>
      <c r="G224" s="76">
        <f>AVERAGE(G213:G223)</f>
        <v>823.36363636363637</v>
      </c>
      <c r="H224" s="77">
        <f>AVERAGE(H213:H223)</f>
        <v>35.18181818181818</v>
      </c>
    </row>
    <row r="225" spans="1:8" x14ac:dyDescent="0.2">
      <c r="A225" s="72"/>
      <c r="B225" s="62"/>
      <c r="C225" s="88" t="s">
        <v>103</v>
      </c>
      <c r="D225" s="89">
        <f>COUNT(D213:D223)</f>
        <v>11</v>
      </c>
      <c r="E225" s="1"/>
      <c r="F225" s="1"/>
      <c r="G225" s="9"/>
      <c r="H225" s="73"/>
    </row>
    <row r="226" spans="1:8" x14ac:dyDescent="0.2">
      <c r="A226" s="72"/>
      <c r="B226" s="62"/>
      <c r="C226" s="62"/>
      <c r="D226" s="1"/>
      <c r="E226" s="1"/>
      <c r="F226" s="1"/>
      <c r="G226" s="9"/>
      <c r="H226" s="73"/>
    </row>
    <row r="227" spans="1:8" x14ac:dyDescent="0.2">
      <c r="A227" s="72"/>
      <c r="B227" s="62"/>
      <c r="C227" s="62" t="s">
        <v>96</v>
      </c>
      <c r="D227" s="1">
        <f>+MAX(D213:D223)</f>
        <v>33</v>
      </c>
      <c r="E227" s="1">
        <f t="shared" ref="E227:H227" si="27">+MAX(E213:E223)</f>
        <v>124</v>
      </c>
      <c r="F227" s="1">
        <f t="shared" si="27"/>
        <v>1151</v>
      </c>
      <c r="G227" s="1">
        <f t="shared" si="27"/>
        <v>1110</v>
      </c>
      <c r="H227" s="73">
        <f t="shared" si="27"/>
        <v>119</v>
      </c>
    </row>
    <row r="228" spans="1:8" x14ac:dyDescent="0.2">
      <c r="A228" s="72"/>
      <c r="B228" s="62"/>
      <c r="C228" s="62" t="s">
        <v>97</v>
      </c>
      <c r="D228" s="1">
        <f>+MIN(D213:D223)</f>
        <v>20</v>
      </c>
      <c r="E228" s="1">
        <f t="shared" ref="E228:H228" si="28">+MIN(E213:E223)</f>
        <v>82</v>
      </c>
      <c r="F228" s="1">
        <f t="shared" si="28"/>
        <v>633</v>
      </c>
      <c r="G228" s="1">
        <f t="shared" si="28"/>
        <v>614</v>
      </c>
      <c r="H228" s="73">
        <f t="shared" si="28"/>
        <v>2</v>
      </c>
    </row>
    <row r="229" spans="1:8" x14ac:dyDescent="0.2">
      <c r="A229" s="72"/>
      <c r="B229" s="62"/>
      <c r="C229" s="62" t="s">
        <v>98</v>
      </c>
      <c r="D229" s="1">
        <f>+D227-D228</f>
        <v>13</v>
      </c>
      <c r="E229" s="1">
        <f t="shared" ref="E229:H229" si="29">+E227-E228</f>
        <v>42</v>
      </c>
      <c r="F229" s="1">
        <f t="shared" si="29"/>
        <v>518</v>
      </c>
      <c r="G229" s="1">
        <f t="shared" si="29"/>
        <v>496</v>
      </c>
      <c r="H229" s="73">
        <f t="shared" si="29"/>
        <v>117</v>
      </c>
    </row>
    <row r="230" spans="1:8" x14ac:dyDescent="0.2">
      <c r="A230" s="90"/>
      <c r="B230" s="52"/>
      <c r="C230" s="52"/>
      <c r="D230" s="2"/>
      <c r="E230" s="2"/>
      <c r="F230" s="2"/>
      <c r="G230" s="2"/>
      <c r="H230" s="74"/>
    </row>
    <row r="231" spans="1:8" ht="13.5" thickBot="1" x14ac:dyDescent="0.25">
      <c r="A231" s="78"/>
      <c r="B231" s="5"/>
      <c r="C231" s="79" t="s">
        <v>108</v>
      </c>
      <c r="D231" s="80">
        <f>+D223-D224</f>
        <v>-9.090909090908994E-2</v>
      </c>
      <c r="E231" s="80">
        <f>+E223-E224</f>
        <v>4.2727272727272663</v>
      </c>
      <c r="F231" s="80">
        <f>+F223-F224</f>
        <v>-8.5454545454545041</v>
      </c>
      <c r="G231" s="80">
        <f>+G223-G224</f>
        <v>24.636363636363626</v>
      </c>
      <c r="H231" s="81">
        <f>+H223-H224</f>
        <v>-33.18181818181818</v>
      </c>
    </row>
    <row r="232" spans="1:8" x14ac:dyDescent="0.2">
      <c r="C232" s="64"/>
      <c r="D232" s="65"/>
      <c r="E232" s="65"/>
      <c r="F232" s="65"/>
      <c r="G232" s="65"/>
      <c r="H232" s="65"/>
    </row>
    <row r="233" spans="1:8" ht="13.5" thickBot="1" x14ac:dyDescent="0.25"/>
    <row r="234" spans="1:8" x14ac:dyDescent="0.2">
      <c r="A234" s="67"/>
      <c r="B234" s="68"/>
      <c r="C234" s="68"/>
      <c r="D234" s="68" t="s">
        <v>88</v>
      </c>
      <c r="E234" s="68" t="s">
        <v>88</v>
      </c>
      <c r="F234" s="68" t="s">
        <v>88</v>
      </c>
      <c r="G234" s="68" t="s">
        <v>88</v>
      </c>
      <c r="H234" s="69" t="s">
        <v>88</v>
      </c>
    </row>
    <row r="235" spans="1:8" ht="13.5" thickBot="1" x14ac:dyDescent="0.25">
      <c r="A235" s="70" t="s">
        <v>99</v>
      </c>
      <c r="B235" s="35"/>
      <c r="C235" s="7" t="s">
        <v>55</v>
      </c>
      <c r="D235" s="5" t="s">
        <v>19</v>
      </c>
      <c r="E235" s="5" t="s">
        <v>90</v>
      </c>
      <c r="F235" s="5" t="s">
        <v>89</v>
      </c>
      <c r="G235" s="5" t="s">
        <v>28</v>
      </c>
      <c r="H235" s="71" t="s">
        <v>27</v>
      </c>
    </row>
    <row r="236" spans="1:8" x14ac:dyDescent="0.2">
      <c r="A236" s="72"/>
      <c r="B236" s="62"/>
      <c r="C236" s="82">
        <v>2004</v>
      </c>
      <c r="D236" s="83" t="s">
        <v>100</v>
      </c>
      <c r="E236" s="83" t="s">
        <v>100</v>
      </c>
      <c r="F236" s="83" t="s">
        <v>100</v>
      </c>
      <c r="G236" s="83" t="s">
        <v>100</v>
      </c>
      <c r="H236" s="84" t="s">
        <v>100</v>
      </c>
    </row>
    <row r="237" spans="1:8" x14ac:dyDescent="0.2">
      <c r="A237" s="72"/>
      <c r="B237" s="62"/>
      <c r="C237" s="82">
        <v>2005</v>
      </c>
      <c r="D237" s="1">
        <f>SUM(D30:D33)</f>
        <v>0</v>
      </c>
      <c r="E237" s="1">
        <f>SUM(E30:E33)</f>
        <v>45</v>
      </c>
      <c r="F237" s="1">
        <f>SUM(F30:F33)</f>
        <v>295</v>
      </c>
      <c r="G237" s="1">
        <f>SUM(H30:H33)</f>
        <v>0</v>
      </c>
      <c r="H237" s="73">
        <f>SUM(I30:I33)</f>
        <v>295</v>
      </c>
    </row>
    <row r="238" spans="1:8" x14ac:dyDescent="0.2">
      <c r="A238" s="72"/>
      <c r="B238" s="62"/>
      <c r="C238" s="82">
        <v>2006</v>
      </c>
      <c r="D238" s="1">
        <f>SUM(D45:D48)</f>
        <v>0</v>
      </c>
      <c r="E238" s="1">
        <f>SUM(E45:E48)</f>
        <v>54</v>
      </c>
      <c r="F238" s="1">
        <f>SUM(F45:F48)</f>
        <v>381</v>
      </c>
      <c r="G238" s="1">
        <f>SUM(H45:H48)</f>
        <v>56</v>
      </c>
      <c r="H238" s="73">
        <f>SUM(I45:I48)</f>
        <v>325</v>
      </c>
    </row>
    <row r="239" spans="1:8" x14ac:dyDescent="0.2">
      <c r="A239" s="72"/>
      <c r="B239" s="62"/>
      <c r="C239" s="82">
        <v>2007</v>
      </c>
      <c r="D239" s="1">
        <f>SUM(D60:D63)</f>
        <v>0</v>
      </c>
      <c r="E239" s="1">
        <f>SUM(E60:E63)</f>
        <v>49</v>
      </c>
      <c r="F239" s="1">
        <f>SUM(F60:F63)</f>
        <v>322</v>
      </c>
      <c r="G239" s="1">
        <f>SUM(H60:H63)</f>
        <v>0</v>
      </c>
      <c r="H239" s="73">
        <f>SUM(I60:I63)</f>
        <v>322</v>
      </c>
    </row>
    <row r="240" spans="1:8" x14ac:dyDescent="0.2">
      <c r="A240" s="72"/>
      <c r="B240" s="62"/>
      <c r="C240" s="82">
        <v>2008</v>
      </c>
      <c r="D240" s="1">
        <f>SUM(D75:D78)</f>
        <v>1</v>
      </c>
      <c r="E240" s="1">
        <f>SUM(E75:E78)</f>
        <v>37</v>
      </c>
      <c r="F240" s="1">
        <f>SUM(F75:F78)</f>
        <v>214</v>
      </c>
      <c r="G240" s="1">
        <f>SUM(H75:H78)</f>
        <v>16</v>
      </c>
      <c r="H240" s="73">
        <f>SUM(I75:I78)</f>
        <v>198</v>
      </c>
    </row>
    <row r="241" spans="1:9" x14ac:dyDescent="0.2">
      <c r="A241" s="72"/>
      <c r="B241" s="62"/>
      <c r="C241" s="82">
        <v>2009</v>
      </c>
      <c r="D241" s="1">
        <f>SUM(D90:D93)</f>
        <v>0</v>
      </c>
      <c r="E241" s="1">
        <f>SUM(E90:E93)</f>
        <v>57</v>
      </c>
      <c r="F241" s="1">
        <f>SUM(F90:F93)</f>
        <v>304</v>
      </c>
      <c r="G241" s="1">
        <f>SUM(H90:H93)</f>
        <v>0</v>
      </c>
      <c r="H241" s="73">
        <f>SUM(I90:I93)</f>
        <v>304</v>
      </c>
    </row>
    <row r="242" spans="1:9" x14ac:dyDescent="0.2">
      <c r="A242" s="72"/>
      <c r="B242" s="62"/>
      <c r="C242" s="82">
        <v>2010</v>
      </c>
      <c r="D242" s="1">
        <f>SUM(D105:D108)</f>
        <v>1</v>
      </c>
      <c r="E242" s="1">
        <f>SUM(E105:E108)</f>
        <v>51</v>
      </c>
      <c r="F242" s="1">
        <f>SUM(F105:F108)</f>
        <v>291</v>
      </c>
      <c r="G242" s="1">
        <f>SUM(H105:H108)</f>
        <v>13</v>
      </c>
      <c r="H242" s="73">
        <f>SUM(I105:I108)</f>
        <v>278</v>
      </c>
    </row>
    <row r="243" spans="1:9" x14ac:dyDescent="0.2">
      <c r="A243" s="72"/>
      <c r="B243" s="62"/>
      <c r="C243" s="82">
        <v>2011</v>
      </c>
      <c r="D243" s="1">
        <f>SUM(D120:D123)</f>
        <v>2</v>
      </c>
      <c r="E243" s="1">
        <f>SUM(E120:E123)</f>
        <v>45</v>
      </c>
      <c r="F243" s="1">
        <f>SUM(F120:F123)</f>
        <v>246</v>
      </c>
      <c r="G243" s="1">
        <f>SUM(H120:H123)</f>
        <v>47</v>
      </c>
      <c r="H243" s="73">
        <f>SUM(I120:I123)</f>
        <v>199</v>
      </c>
    </row>
    <row r="244" spans="1:9" x14ac:dyDescent="0.2">
      <c r="A244" s="72"/>
      <c r="B244" s="62"/>
      <c r="C244" s="82">
        <v>2012</v>
      </c>
      <c r="D244" s="1">
        <f>SUM(D135:D138)</f>
        <v>0</v>
      </c>
      <c r="E244" s="1">
        <f>SUM(E135:E138)</f>
        <v>53</v>
      </c>
      <c r="F244" s="1">
        <f>SUM(F135:F138)</f>
        <v>243</v>
      </c>
      <c r="G244" s="1">
        <f>SUM(H135:H138)</f>
        <v>0</v>
      </c>
      <c r="H244" s="73">
        <f>SUM(I135:I138)</f>
        <v>243</v>
      </c>
    </row>
    <row r="245" spans="1:9" x14ac:dyDescent="0.2">
      <c r="A245" s="72"/>
      <c r="B245" s="62"/>
      <c r="C245" s="82">
        <v>2013</v>
      </c>
      <c r="D245" s="109">
        <f>+SUM(D150:D153)</f>
        <v>1</v>
      </c>
      <c r="E245" s="109">
        <f>+SUM(E150:E153)</f>
        <v>58</v>
      </c>
      <c r="F245" s="109">
        <f>+SUM(F150:F153)</f>
        <v>412</v>
      </c>
      <c r="G245" s="109">
        <f>+SUM(H150:H153)</f>
        <v>26</v>
      </c>
      <c r="H245" s="110">
        <f>+SUM(I150:I153)</f>
        <v>386</v>
      </c>
      <c r="I245" s="85"/>
    </row>
    <row r="246" spans="1:9" x14ac:dyDescent="0.2">
      <c r="A246" s="72"/>
      <c r="B246" s="62"/>
      <c r="C246" s="20">
        <v>2014</v>
      </c>
      <c r="D246" s="91">
        <v>0</v>
      </c>
      <c r="E246" s="91">
        <f>+SUM(E165:E168)</f>
        <v>43</v>
      </c>
      <c r="F246" s="91">
        <f>+SUM(F165:F168)</f>
        <v>359</v>
      </c>
      <c r="G246" s="91">
        <f>+SUM(H165:H168)</f>
        <v>14</v>
      </c>
      <c r="H246" s="92">
        <f>+SUM(I165:I168)</f>
        <v>345</v>
      </c>
      <c r="I246" s="85"/>
    </row>
    <row r="247" spans="1:9" x14ac:dyDescent="0.2">
      <c r="A247" s="72"/>
      <c r="B247" s="62"/>
      <c r="C247" s="75" t="s">
        <v>86</v>
      </c>
      <c r="D247" s="111">
        <f>AVERAGE(D236:D246)</f>
        <v>0.5</v>
      </c>
      <c r="E247" s="86">
        <f>AVERAGE(E236:E246)</f>
        <v>49.2</v>
      </c>
      <c r="F247" s="86">
        <f>AVERAGE(F236:F246)</f>
        <v>306.7</v>
      </c>
      <c r="G247" s="86">
        <f>AVERAGE(G236:G246)</f>
        <v>17.2</v>
      </c>
      <c r="H247" s="87">
        <f>AVERAGE(H236:H246)</f>
        <v>289.5</v>
      </c>
      <c r="I247" s="10"/>
    </row>
    <row r="248" spans="1:9" x14ac:dyDescent="0.2">
      <c r="A248" s="72"/>
      <c r="B248" s="62"/>
      <c r="C248" s="88" t="s">
        <v>103</v>
      </c>
      <c r="D248" s="89">
        <f>COUNT(D236:D246)</f>
        <v>10</v>
      </c>
      <c r="E248" s="86"/>
      <c r="F248" s="86"/>
      <c r="G248" s="86"/>
      <c r="H248" s="87"/>
      <c r="I248" s="10"/>
    </row>
    <row r="249" spans="1:9" x14ac:dyDescent="0.2">
      <c r="A249" s="72"/>
      <c r="B249" s="62"/>
      <c r="C249" s="62"/>
      <c r="D249" s="1"/>
      <c r="E249" s="1"/>
      <c r="F249" s="1"/>
      <c r="G249" s="9"/>
      <c r="H249" s="73"/>
    </row>
    <row r="250" spans="1:9" x14ac:dyDescent="0.2">
      <c r="A250" s="72"/>
      <c r="B250" s="62"/>
      <c r="C250" s="62" t="s">
        <v>96</v>
      </c>
      <c r="D250" s="1">
        <f>+MAX(D236:D246)</f>
        <v>2</v>
      </c>
      <c r="E250" s="1">
        <f>+MAX(E236:E246)</f>
        <v>58</v>
      </c>
      <c r="F250" s="1">
        <f>+MAX(F236:F246)</f>
        <v>412</v>
      </c>
      <c r="G250" s="1">
        <f>+MAX(G236:G246)</f>
        <v>56</v>
      </c>
      <c r="H250" s="73">
        <f>+MAX(H236:H246)</f>
        <v>386</v>
      </c>
    </row>
    <row r="251" spans="1:9" x14ac:dyDescent="0.2">
      <c r="A251" s="72"/>
      <c r="B251" s="62"/>
      <c r="C251" s="62" t="s">
        <v>97</v>
      </c>
      <c r="D251" s="1">
        <f>+MIN(D236:D246)</f>
        <v>0</v>
      </c>
      <c r="E251" s="1">
        <f>+MIN(E236:E246)</f>
        <v>37</v>
      </c>
      <c r="F251" s="1">
        <f>+MIN(F236:F246)</f>
        <v>214</v>
      </c>
      <c r="G251" s="1">
        <f>+MIN(G236:G246)</f>
        <v>0</v>
      </c>
      <c r="H251" s="73">
        <f>+MIN(H236:H246)</f>
        <v>198</v>
      </c>
    </row>
    <row r="252" spans="1:9" x14ac:dyDescent="0.2">
      <c r="A252" s="72"/>
      <c r="B252" s="62"/>
      <c r="C252" s="62" t="s">
        <v>98</v>
      </c>
      <c r="D252" s="1">
        <f>+D250-D251</f>
        <v>2</v>
      </c>
      <c r="E252" s="1">
        <f t="shared" ref="E252:H252" si="30">+E250-E251</f>
        <v>21</v>
      </c>
      <c r="F252" s="1">
        <f t="shared" si="30"/>
        <v>198</v>
      </c>
      <c r="G252" s="1">
        <f t="shared" si="30"/>
        <v>56</v>
      </c>
      <c r="H252" s="73">
        <f t="shared" si="30"/>
        <v>188</v>
      </c>
    </row>
    <row r="253" spans="1:9" x14ac:dyDescent="0.2">
      <c r="A253" s="90"/>
      <c r="B253" s="52"/>
      <c r="C253" s="52"/>
      <c r="D253" s="2"/>
      <c r="E253" s="2"/>
      <c r="F253" s="2"/>
      <c r="G253" s="2"/>
      <c r="H253" s="74"/>
    </row>
    <row r="254" spans="1:9" ht="13.5" thickBot="1" x14ac:dyDescent="0.25">
      <c r="A254" s="78"/>
      <c r="B254" s="5"/>
      <c r="C254" s="79" t="s">
        <v>108</v>
      </c>
      <c r="D254" s="104">
        <f>+D246-D247</f>
        <v>-0.5</v>
      </c>
      <c r="E254" s="104">
        <f>+E246-E247</f>
        <v>-6.2000000000000028</v>
      </c>
      <c r="F254" s="104">
        <f>+F246-F247</f>
        <v>52.300000000000011</v>
      </c>
      <c r="G254" s="104">
        <f>+G246-G247</f>
        <v>-3.1999999999999993</v>
      </c>
      <c r="H254" s="105">
        <f>+H246-H247</f>
        <v>55.5</v>
      </c>
    </row>
  </sheetData>
  <mergeCells count="5">
    <mergeCell ref="E14:I17"/>
    <mergeCell ref="A192:B192"/>
    <mergeCell ref="A196:B196"/>
    <mergeCell ref="A194:B194"/>
    <mergeCell ref="A195:B195"/>
  </mergeCells>
  <phoneticPr fontId="3" type="noConversion"/>
  <pageMargins left="0.75" right="0.75" top="1" bottom="1" header="0.5" footer="0.5"/>
  <pageSetup scale="85" orientation="landscape" r:id="rId1"/>
  <headerFooter alignWithMargins="0"/>
  <ignoredErrors>
    <ignoredError sqref="G124 G109 G94 G79 G64 G49 G34 G169 G184" formula="1"/>
    <ignoredError sqref="D213:F213 D214:G22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7"/>
  <sheetViews>
    <sheetView zoomScale="115" zoomScaleNormal="115" workbookViewId="0">
      <pane xSplit="2" ySplit="5" topLeftCell="C269" activePane="bottomRight" state="frozen"/>
      <selection pane="topRight" activeCell="C1" sqref="C1"/>
      <selection pane="bottomLeft" activeCell="A6" sqref="A6"/>
      <selection pane="bottomRight" activeCell="C290" sqref="C290"/>
    </sheetView>
  </sheetViews>
  <sheetFormatPr defaultRowHeight="12.75" x14ac:dyDescent="0.2"/>
  <cols>
    <col min="4" max="4" width="9.7109375" style="11" bestFit="1" customWidth="1"/>
    <col min="5" max="5" width="9.7109375" style="12" customWidth="1"/>
    <col min="7" max="7" width="9.7109375" style="11" bestFit="1" customWidth="1"/>
    <col min="8" max="9" width="9.140625" style="12"/>
    <col min="10" max="10" width="9.140625" style="13"/>
    <col min="11" max="11" width="9.140625" style="12"/>
    <col min="12" max="13" width="9.140625" style="13"/>
    <col min="14" max="14" width="9.7109375" style="40" customWidth="1"/>
    <col min="15" max="15" width="8.7109375" style="47" bestFit="1" customWidth="1"/>
    <col min="16" max="16" width="9.7109375" style="40" bestFit="1" customWidth="1"/>
    <col min="17" max="17" width="94.85546875" bestFit="1" customWidth="1"/>
  </cols>
  <sheetData>
    <row r="1" spans="1:17" ht="15.75" x14ac:dyDescent="0.25">
      <c r="A1" s="28" t="s">
        <v>29</v>
      </c>
    </row>
    <row r="2" spans="1:17" ht="15.75" x14ac:dyDescent="0.25">
      <c r="A2" s="28"/>
    </row>
    <row r="3" spans="1:17" x14ac:dyDescent="0.2">
      <c r="I3" s="14" t="s">
        <v>30</v>
      </c>
      <c r="J3" s="15"/>
      <c r="K3" s="16"/>
      <c r="L3" s="17" t="s">
        <v>31</v>
      </c>
      <c r="M3" s="17" t="s">
        <v>31</v>
      </c>
      <c r="N3" s="40" t="s">
        <v>67</v>
      </c>
      <c r="O3" s="96" t="s">
        <v>82</v>
      </c>
      <c r="P3" s="50" t="s">
        <v>82</v>
      </c>
    </row>
    <row r="4" spans="1:17" x14ac:dyDescent="0.2">
      <c r="A4" s="8" t="s">
        <v>32</v>
      </c>
      <c r="B4" s="8" t="s">
        <v>32</v>
      </c>
      <c r="C4" s="8" t="s">
        <v>39</v>
      </c>
      <c r="D4" s="18"/>
      <c r="E4" s="16"/>
      <c r="F4" s="8" t="s">
        <v>41</v>
      </c>
      <c r="G4" s="18"/>
      <c r="H4" s="14" t="s">
        <v>33</v>
      </c>
      <c r="I4" s="14" t="s">
        <v>34</v>
      </c>
      <c r="J4" s="19" t="s">
        <v>35</v>
      </c>
      <c r="K4" s="14" t="s">
        <v>36</v>
      </c>
      <c r="L4" s="19" t="s">
        <v>34</v>
      </c>
      <c r="M4" s="19" t="s">
        <v>37</v>
      </c>
      <c r="N4" s="41" t="s">
        <v>68</v>
      </c>
      <c r="O4" s="97" t="s">
        <v>83</v>
      </c>
      <c r="P4" s="51" t="s">
        <v>85</v>
      </c>
    </row>
    <row r="5" spans="1:17" x14ac:dyDescent="0.2">
      <c r="A5" s="20" t="s">
        <v>0</v>
      </c>
      <c r="B5" s="20" t="s">
        <v>38</v>
      </c>
      <c r="C5" s="20" t="s">
        <v>79</v>
      </c>
      <c r="D5" s="21" t="s">
        <v>40</v>
      </c>
      <c r="E5" s="49" t="s">
        <v>78</v>
      </c>
      <c r="F5" s="20" t="s">
        <v>79</v>
      </c>
      <c r="G5" s="21" t="s">
        <v>42</v>
      </c>
      <c r="H5" s="22" t="s">
        <v>43</v>
      </c>
      <c r="I5" s="23" t="s">
        <v>44</v>
      </c>
      <c r="J5" s="24" t="s">
        <v>45</v>
      </c>
      <c r="K5" s="25" t="s">
        <v>45</v>
      </c>
      <c r="L5" s="26" t="s">
        <v>46</v>
      </c>
      <c r="M5" s="26" t="s">
        <v>46</v>
      </c>
      <c r="N5" s="42" t="s">
        <v>69</v>
      </c>
      <c r="O5" s="98" t="s">
        <v>84</v>
      </c>
      <c r="P5" s="48" t="s">
        <v>69</v>
      </c>
      <c r="Q5" s="43" t="s">
        <v>71</v>
      </c>
    </row>
    <row r="6" spans="1:17" x14ac:dyDescent="0.2">
      <c r="A6" s="27" t="s">
        <v>47</v>
      </c>
      <c r="B6">
        <v>1</v>
      </c>
      <c r="C6" s="3" t="s">
        <v>59</v>
      </c>
      <c r="D6" s="11">
        <v>37927</v>
      </c>
      <c r="E6" s="12">
        <v>306</v>
      </c>
      <c r="F6" s="3" t="s">
        <v>59</v>
      </c>
      <c r="G6" s="3" t="s">
        <v>59</v>
      </c>
      <c r="H6" s="3" t="s">
        <v>59</v>
      </c>
      <c r="I6" s="3" t="s">
        <v>59</v>
      </c>
      <c r="J6" s="3" t="s">
        <v>59</v>
      </c>
      <c r="K6" s="3" t="s">
        <v>59</v>
      </c>
      <c r="L6" s="3" t="s">
        <v>59</v>
      </c>
      <c r="M6" s="44" t="s">
        <v>59</v>
      </c>
      <c r="N6" s="45" t="s">
        <v>59</v>
      </c>
      <c r="O6" s="99"/>
      <c r="P6" s="45"/>
    </row>
    <row r="7" spans="1:17" x14ac:dyDescent="0.2">
      <c r="A7" s="27" t="s">
        <v>47</v>
      </c>
      <c r="B7">
        <v>2</v>
      </c>
      <c r="C7">
        <v>1900</v>
      </c>
      <c r="D7" s="11">
        <v>37934</v>
      </c>
      <c r="E7" s="12">
        <v>313</v>
      </c>
      <c r="F7">
        <v>1800</v>
      </c>
      <c r="G7" s="11">
        <v>37935</v>
      </c>
      <c r="H7" s="12">
        <v>23</v>
      </c>
      <c r="I7" s="12">
        <v>20</v>
      </c>
      <c r="J7" s="13">
        <v>0.86956521739130432</v>
      </c>
      <c r="K7" s="12">
        <v>3</v>
      </c>
      <c r="L7" s="13">
        <v>0.2283</v>
      </c>
      <c r="M7" s="44" t="s">
        <v>59</v>
      </c>
      <c r="N7" s="45" t="s">
        <v>59</v>
      </c>
      <c r="O7" s="99"/>
      <c r="P7" s="45"/>
    </row>
    <row r="8" spans="1:17" x14ac:dyDescent="0.2">
      <c r="A8" s="27" t="s">
        <v>47</v>
      </c>
      <c r="B8">
        <v>3</v>
      </c>
      <c r="C8">
        <v>1900</v>
      </c>
      <c r="D8" s="11">
        <v>37937</v>
      </c>
      <c r="E8" s="12">
        <v>316</v>
      </c>
      <c r="F8">
        <v>200</v>
      </c>
      <c r="G8" s="11">
        <v>37939</v>
      </c>
      <c r="H8" s="12">
        <v>31</v>
      </c>
      <c r="I8" s="12">
        <v>19</v>
      </c>
      <c r="J8" s="13">
        <v>0.59375</v>
      </c>
      <c r="K8" s="12">
        <v>2</v>
      </c>
      <c r="L8" s="13">
        <v>0.15</v>
      </c>
      <c r="M8" s="44" t="s">
        <v>59</v>
      </c>
      <c r="N8" s="45" t="s">
        <v>59</v>
      </c>
      <c r="O8" s="99"/>
      <c r="P8" s="45"/>
    </row>
    <row r="9" spans="1:17" x14ac:dyDescent="0.2">
      <c r="A9" s="27" t="s">
        <v>47</v>
      </c>
      <c r="B9">
        <v>4</v>
      </c>
      <c r="C9">
        <v>1900</v>
      </c>
      <c r="D9" s="11">
        <v>37941</v>
      </c>
      <c r="E9" s="12">
        <v>320</v>
      </c>
      <c r="F9">
        <v>400</v>
      </c>
      <c r="G9" s="11">
        <v>37943</v>
      </c>
      <c r="H9" s="12">
        <v>33</v>
      </c>
      <c r="I9" s="12">
        <v>27</v>
      </c>
      <c r="J9" s="13">
        <v>0.81818181818181823</v>
      </c>
      <c r="K9" s="12">
        <v>3</v>
      </c>
      <c r="L9" s="13">
        <f>28.95/100</f>
        <v>0.28949999999999998</v>
      </c>
      <c r="M9" s="44" t="s">
        <v>59</v>
      </c>
      <c r="N9" s="45" t="s">
        <v>59</v>
      </c>
      <c r="O9" s="99"/>
      <c r="P9" s="45"/>
    </row>
    <row r="10" spans="1:17" x14ac:dyDescent="0.2">
      <c r="A10" s="27" t="s">
        <v>47</v>
      </c>
      <c r="B10">
        <v>5</v>
      </c>
      <c r="C10">
        <v>200</v>
      </c>
      <c r="D10" s="11">
        <v>37947</v>
      </c>
      <c r="E10" s="12">
        <v>326</v>
      </c>
      <c r="F10">
        <v>1900</v>
      </c>
      <c r="G10" s="11">
        <v>37947</v>
      </c>
      <c r="H10" s="12">
        <v>17</v>
      </c>
      <c r="I10" s="12">
        <v>13</v>
      </c>
      <c r="J10" s="13">
        <v>0.76470588235294112</v>
      </c>
      <c r="K10" s="12">
        <v>2</v>
      </c>
      <c r="L10" s="13">
        <f>13.94/100</f>
        <v>0.1394</v>
      </c>
      <c r="M10" s="44" t="s">
        <v>59</v>
      </c>
      <c r="N10" s="45" t="s">
        <v>59</v>
      </c>
      <c r="O10" s="99"/>
      <c r="P10" s="45"/>
    </row>
    <row r="11" spans="1:17" x14ac:dyDescent="0.2">
      <c r="A11" s="27" t="s">
        <v>47</v>
      </c>
      <c r="B11">
        <v>6</v>
      </c>
      <c r="C11">
        <v>900</v>
      </c>
      <c r="D11" s="11">
        <v>37951</v>
      </c>
      <c r="E11" s="12">
        <v>330</v>
      </c>
      <c r="F11">
        <v>2000</v>
      </c>
      <c r="G11" s="11">
        <v>37951</v>
      </c>
      <c r="H11" s="12">
        <v>11</v>
      </c>
      <c r="I11" s="12">
        <v>14</v>
      </c>
      <c r="J11" s="13">
        <v>1.2727272727272727</v>
      </c>
      <c r="K11" s="12">
        <v>2</v>
      </c>
      <c r="L11" s="13">
        <f>10.04/100</f>
        <v>0.10039999999999999</v>
      </c>
      <c r="M11" s="44" t="s">
        <v>59</v>
      </c>
      <c r="N11" s="45" t="s">
        <v>59</v>
      </c>
      <c r="O11" s="99"/>
      <c r="P11" s="45"/>
    </row>
    <row r="12" spans="1:17" x14ac:dyDescent="0.2">
      <c r="A12" s="27" t="s">
        <v>47</v>
      </c>
      <c r="B12">
        <v>7</v>
      </c>
      <c r="C12">
        <v>2100</v>
      </c>
      <c r="D12" s="11">
        <v>37962</v>
      </c>
      <c r="E12" s="12">
        <v>341</v>
      </c>
      <c r="F12" s="12">
        <v>400</v>
      </c>
      <c r="G12" s="11">
        <v>37964</v>
      </c>
      <c r="H12" s="12">
        <v>31</v>
      </c>
      <c r="I12" s="12">
        <v>25</v>
      </c>
      <c r="J12" s="13">
        <v>0.80645161290322576</v>
      </c>
      <c r="K12" s="12">
        <v>2</v>
      </c>
      <c r="L12" s="13">
        <f>31.61/100</f>
        <v>0.31609999999999999</v>
      </c>
      <c r="M12" s="44" t="s">
        <v>59</v>
      </c>
      <c r="N12" s="45" t="s">
        <v>59</v>
      </c>
      <c r="O12" s="99"/>
      <c r="P12" s="45"/>
    </row>
    <row r="13" spans="1:17" x14ac:dyDescent="0.2">
      <c r="A13" s="27" t="s">
        <v>47</v>
      </c>
      <c r="B13">
        <v>8</v>
      </c>
      <c r="C13">
        <v>2400</v>
      </c>
      <c r="D13" s="11">
        <v>37969</v>
      </c>
      <c r="E13" s="12">
        <v>348</v>
      </c>
      <c r="F13" s="12">
        <v>900</v>
      </c>
      <c r="G13" s="11">
        <v>37970</v>
      </c>
      <c r="H13" s="12">
        <v>10</v>
      </c>
      <c r="I13" s="12">
        <v>12</v>
      </c>
      <c r="J13" s="13">
        <v>1.3333333333333333</v>
      </c>
      <c r="K13" s="12">
        <v>2</v>
      </c>
      <c r="L13" s="13">
        <f>11.2/100</f>
        <v>0.11199999999999999</v>
      </c>
      <c r="M13" s="44" t="s">
        <v>59</v>
      </c>
      <c r="N13" s="45" t="s">
        <v>59</v>
      </c>
      <c r="O13" s="99"/>
      <c r="P13" s="45"/>
    </row>
    <row r="14" spans="1:17" x14ac:dyDescent="0.2">
      <c r="A14" s="27" t="s">
        <v>47</v>
      </c>
      <c r="B14">
        <v>9</v>
      </c>
      <c r="C14">
        <v>500</v>
      </c>
      <c r="D14" s="11">
        <v>37976</v>
      </c>
      <c r="E14" s="12">
        <v>355</v>
      </c>
      <c r="F14" s="12">
        <v>1200</v>
      </c>
      <c r="G14" s="11">
        <v>37977</v>
      </c>
      <c r="H14" s="12">
        <v>32</v>
      </c>
      <c r="I14" s="12">
        <v>20</v>
      </c>
      <c r="J14" s="13">
        <v>0.64516129032258063</v>
      </c>
      <c r="K14" s="12">
        <v>2</v>
      </c>
      <c r="L14" s="13">
        <f>23.6/100</f>
        <v>0.23600000000000002</v>
      </c>
      <c r="M14" s="44" t="s">
        <v>59</v>
      </c>
      <c r="N14" s="45" t="s">
        <v>59</v>
      </c>
      <c r="O14" s="99"/>
      <c r="P14" s="45"/>
    </row>
    <row r="15" spans="1:17" x14ac:dyDescent="0.2">
      <c r="A15" s="27" t="s">
        <v>47</v>
      </c>
      <c r="B15">
        <v>10</v>
      </c>
      <c r="C15">
        <v>1800</v>
      </c>
      <c r="D15" s="11">
        <v>37980</v>
      </c>
      <c r="E15" s="12">
        <v>359</v>
      </c>
      <c r="F15" s="12">
        <v>1400</v>
      </c>
      <c r="G15" s="11">
        <v>37981</v>
      </c>
      <c r="H15" s="12">
        <v>21</v>
      </c>
      <c r="I15" s="12">
        <v>31</v>
      </c>
      <c r="J15" s="13">
        <v>1.55</v>
      </c>
      <c r="K15" s="12">
        <v>4</v>
      </c>
      <c r="L15" s="13">
        <f>34.5/100</f>
        <v>0.34499999999999997</v>
      </c>
      <c r="M15" s="44" t="s">
        <v>59</v>
      </c>
      <c r="N15" s="45" t="s">
        <v>59</v>
      </c>
      <c r="O15" s="99"/>
      <c r="P15" s="45"/>
    </row>
    <row r="16" spans="1:17" x14ac:dyDescent="0.2">
      <c r="A16" s="27" t="s">
        <v>47</v>
      </c>
      <c r="B16">
        <v>11</v>
      </c>
      <c r="C16">
        <v>2000</v>
      </c>
      <c r="D16" s="11">
        <v>37981</v>
      </c>
      <c r="E16" s="12">
        <v>360</v>
      </c>
      <c r="F16" s="12">
        <v>1100</v>
      </c>
      <c r="G16" s="11">
        <v>37983</v>
      </c>
      <c r="H16" s="12">
        <v>40</v>
      </c>
      <c r="I16" s="12">
        <v>12</v>
      </c>
      <c r="J16" s="13">
        <v>0.30769230769230771</v>
      </c>
      <c r="K16" s="12">
        <v>1</v>
      </c>
      <c r="L16" s="13">
        <v>0.01</v>
      </c>
      <c r="M16" s="44" t="s">
        <v>59</v>
      </c>
      <c r="N16" s="45" t="s">
        <v>59</v>
      </c>
      <c r="O16" s="99"/>
      <c r="P16" s="45"/>
      <c r="Q16" s="43" t="s">
        <v>70</v>
      </c>
    </row>
    <row r="17" spans="1:17" x14ac:dyDescent="0.2">
      <c r="A17" s="27" t="s">
        <v>47</v>
      </c>
      <c r="B17">
        <v>12</v>
      </c>
      <c r="C17">
        <v>1800</v>
      </c>
      <c r="D17" s="11">
        <v>37987</v>
      </c>
      <c r="E17" s="12">
        <v>1</v>
      </c>
      <c r="F17" s="12">
        <v>1400</v>
      </c>
      <c r="G17" s="11">
        <v>37989</v>
      </c>
      <c r="H17" s="12">
        <v>45</v>
      </c>
      <c r="I17" s="12">
        <v>44</v>
      </c>
      <c r="J17" s="13">
        <v>1</v>
      </c>
      <c r="K17" s="12">
        <v>2</v>
      </c>
      <c r="L17" s="13">
        <f>45.6/100</f>
        <v>0.45600000000000002</v>
      </c>
      <c r="M17" s="44" t="s">
        <v>59</v>
      </c>
      <c r="N17" s="45" t="s">
        <v>59</v>
      </c>
      <c r="O17" s="99"/>
      <c r="P17" s="45"/>
    </row>
    <row r="18" spans="1:17" x14ac:dyDescent="0.2">
      <c r="A18" s="27" t="s">
        <v>47</v>
      </c>
      <c r="B18">
        <v>13</v>
      </c>
      <c r="C18">
        <v>800</v>
      </c>
      <c r="D18" s="11">
        <v>38011</v>
      </c>
      <c r="E18" s="12">
        <v>25</v>
      </c>
      <c r="F18" s="12">
        <v>200</v>
      </c>
      <c r="G18" s="11">
        <v>38012</v>
      </c>
      <c r="H18" s="12">
        <v>19</v>
      </c>
      <c r="I18" s="12">
        <v>14</v>
      </c>
      <c r="J18" s="13">
        <v>0.77777777777777779</v>
      </c>
      <c r="K18" s="12">
        <v>2</v>
      </c>
      <c r="L18" s="13">
        <f>13.1/100</f>
        <v>0.13100000000000001</v>
      </c>
      <c r="M18" s="44" t="s">
        <v>59</v>
      </c>
      <c r="N18" s="45" t="s">
        <v>59</v>
      </c>
      <c r="O18" s="99"/>
      <c r="P18" s="45"/>
    </row>
    <row r="19" spans="1:17" x14ac:dyDescent="0.2">
      <c r="A19" s="27" t="s">
        <v>47</v>
      </c>
      <c r="B19">
        <v>14</v>
      </c>
      <c r="C19">
        <v>1400</v>
      </c>
      <c r="D19" s="11">
        <v>38020</v>
      </c>
      <c r="E19" s="12">
        <v>34</v>
      </c>
      <c r="F19" s="12">
        <v>2400</v>
      </c>
      <c r="G19" s="11">
        <v>38022</v>
      </c>
      <c r="H19" s="12">
        <v>59</v>
      </c>
      <c r="I19" s="12">
        <v>22</v>
      </c>
      <c r="J19" s="13">
        <v>0.37931034482758619</v>
      </c>
      <c r="K19" s="12">
        <v>1</v>
      </c>
      <c r="L19" s="13">
        <f>16.4/100</f>
        <v>0.16399999999999998</v>
      </c>
      <c r="M19" s="44" t="s">
        <v>59</v>
      </c>
      <c r="N19" s="45" t="s">
        <v>59</v>
      </c>
      <c r="O19" s="99"/>
      <c r="P19" s="45"/>
    </row>
    <row r="20" spans="1:17" x14ac:dyDescent="0.2">
      <c r="A20" s="27" t="s">
        <v>47</v>
      </c>
      <c r="B20">
        <v>15</v>
      </c>
      <c r="C20">
        <v>100</v>
      </c>
      <c r="D20" s="11">
        <v>38036</v>
      </c>
      <c r="E20" s="12">
        <v>50</v>
      </c>
      <c r="F20" s="12">
        <v>200</v>
      </c>
      <c r="G20" s="11">
        <v>38037</v>
      </c>
      <c r="H20" s="12">
        <v>26</v>
      </c>
      <c r="I20" s="12">
        <v>15</v>
      </c>
      <c r="J20" s="13">
        <v>0.6</v>
      </c>
      <c r="K20" s="12">
        <v>3</v>
      </c>
      <c r="L20" s="13">
        <f>24.8/100</f>
        <v>0.248</v>
      </c>
      <c r="M20" s="44" t="s">
        <v>59</v>
      </c>
      <c r="N20" s="45" t="s">
        <v>59</v>
      </c>
      <c r="O20" s="99"/>
      <c r="P20" s="45"/>
    </row>
    <row r="21" spans="1:17" x14ac:dyDescent="0.2">
      <c r="A21" s="27" t="s">
        <v>47</v>
      </c>
      <c r="B21">
        <v>16</v>
      </c>
      <c r="C21">
        <v>2400</v>
      </c>
      <c r="D21" s="11">
        <v>38037</v>
      </c>
      <c r="E21" s="12">
        <v>51</v>
      </c>
      <c r="F21" s="12">
        <v>1300</v>
      </c>
      <c r="G21" s="11">
        <v>38039</v>
      </c>
      <c r="H21" s="12">
        <v>38</v>
      </c>
      <c r="I21" s="12">
        <v>29</v>
      </c>
      <c r="J21" s="13">
        <v>0.78378378378378377</v>
      </c>
      <c r="K21" s="12">
        <v>3</v>
      </c>
      <c r="L21" s="13">
        <f>30.3/100</f>
        <v>0.30299999999999999</v>
      </c>
      <c r="M21" s="44" t="s">
        <v>59</v>
      </c>
      <c r="N21" s="45" t="s">
        <v>59</v>
      </c>
      <c r="O21" s="99"/>
      <c r="P21" s="45"/>
    </row>
    <row r="22" spans="1:17" x14ac:dyDescent="0.2">
      <c r="A22" s="27" t="s">
        <v>47</v>
      </c>
      <c r="B22">
        <v>17</v>
      </c>
      <c r="C22">
        <v>2300</v>
      </c>
      <c r="D22" s="11">
        <v>38043</v>
      </c>
      <c r="E22" s="12">
        <v>57</v>
      </c>
      <c r="F22" s="12">
        <v>500</v>
      </c>
      <c r="G22" s="11">
        <v>38047</v>
      </c>
      <c r="H22" s="12">
        <v>73</v>
      </c>
      <c r="I22" s="12">
        <v>79</v>
      </c>
      <c r="J22" s="13">
        <v>0.9358974358974359</v>
      </c>
      <c r="K22" s="12">
        <v>6</v>
      </c>
      <c r="L22" s="13">
        <f>68.4/100</f>
        <v>0.68400000000000005</v>
      </c>
      <c r="M22" s="44" t="s">
        <v>59</v>
      </c>
      <c r="N22" s="45" t="s">
        <v>59</v>
      </c>
      <c r="O22" s="99"/>
      <c r="P22" s="45"/>
      <c r="Q22" s="43" t="s">
        <v>74</v>
      </c>
    </row>
    <row r="23" spans="1:17" x14ac:dyDescent="0.2">
      <c r="A23" s="27" t="s">
        <v>47</v>
      </c>
      <c r="B23">
        <v>18</v>
      </c>
      <c r="C23">
        <v>2300</v>
      </c>
      <c r="D23" s="11">
        <v>38072</v>
      </c>
      <c r="E23" s="12">
        <v>86</v>
      </c>
      <c r="F23" s="12">
        <v>1100</v>
      </c>
      <c r="G23" s="11">
        <v>38074</v>
      </c>
      <c r="H23" s="12">
        <v>37</v>
      </c>
      <c r="I23" s="12">
        <v>25</v>
      </c>
      <c r="J23" s="13">
        <v>0.69444444444444442</v>
      </c>
      <c r="K23" s="12">
        <v>2</v>
      </c>
      <c r="L23" s="13">
        <v>0.24</v>
      </c>
      <c r="M23" s="44" t="s">
        <v>59</v>
      </c>
      <c r="N23" s="45" t="s">
        <v>59</v>
      </c>
      <c r="O23" s="99"/>
      <c r="P23" s="45"/>
    </row>
    <row r="24" spans="1:17" x14ac:dyDescent="0.2">
      <c r="A24" s="27" t="s">
        <v>47</v>
      </c>
      <c r="B24">
        <v>19</v>
      </c>
      <c r="C24">
        <v>500</v>
      </c>
      <c r="D24" s="11">
        <v>38079</v>
      </c>
      <c r="E24" s="12">
        <v>93</v>
      </c>
      <c r="F24" s="12">
        <v>2400</v>
      </c>
      <c r="G24" s="11">
        <v>38080</v>
      </c>
      <c r="H24" s="12">
        <v>44</v>
      </c>
      <c r="I24" s="12">
        <v>32</v>
      </c>
      <c r="J24" s="13">
        <v>0.7441860465116279</v>
      </c>
      <c r="K24" s="12">
        <v>6</v>
      </c>
      <c r="L24" s="13">
        <f>27.4/100</f>
        <v>0.27399999999999997</v>
      </c>
      <c r="M24" s="44" t="s">
        <v>59</v>
      </c>
      <c r="N24" s="45" t="s">
        <v>59</v>
      </c>
      <c r="O24" s="99"/>
      <c r="P24" s="45"/>
    </row>
    <row r="25" spans="1:17" x14ac:dyDescent="0.2">
      <c r="A25" s="27" t="s">
        <v>47</v>
      </c>
      <c r="B25">
        <v>20</v>
      </c>
      <c r="C25">
        <v>1500</v>
      </c>
      <c r="D25" s="11">
        <v>38083</v>
      </c>
      <c r="E25" s="12">
        <v>97</v>
      </c>
      <c r="F25" s="12">
        <v>1600</v>
      </c>
      <c r="G25" s="11">
        <v>38086</v>
      </c>
      <c r="H25" s="12">
        <v>74</v>
      </c>
      <c r="I25" s="12">
        <v>43</v>
      </c>
      <c r="J25" s="13">
        <v>0.58904109589041098</v>
      </c>
      <c r="K25" s="12">
        <v>6</v>
      </c>
      <c r="L25" s="13">
        <f>3.09999999999999/100</f>
        <v>3.0999999999999899E-2</v>
      </c>
      <c r="M25" s="44" t="s">
        <v>59</v>
      </c>
      <c r="N25" s="45" t="s">
        <v>59</v>
      </c>
      <c r="O25" s="99"/>
      <c r="P25" s="45"/>
      <c r="Q25" s="43" t="s">
        <v>73</v>
      </c>
    </row>
    <row r="26" spans="1:17" x14ac:dyDescent="0.2">
      <c r="A26" s="27" t="s">
        <v>47</v>
      </c>
      <c r="B26">
        <v>21</v>
      </c>
      <c r="C26">
        <v>800</v>
      </c>
      <c r="D26" s="11">
        <v>38098</v>
      </c>
      <c r="E26" s="12">
        <v>112</v>
      </c>
      <c r="F26" s="12">
        <v>500</v>
      </c>
      <c r="G26" s="11">
        <v>38100</v>
      </c>
      <c r="H26" s="12">
        <v>46</v>
      </c>
      <c r="I26" s="12">
        <v>31</v>
      </c>
      <c r="J26" s="13">
        <v>0.68888888888888888</v>
      </c>
      <c r="K26" s="12">
        <v>4</v>
      </c>
      <c r="L26" s="13">
        <v>0.28000000000000003</v>
      </c>
      <c r="M26" s="44" t="s">
        <v>59</v>
      </c>
      <c r="N26" s="45" t="s">
        <v>59</v>
      </c>
      <c r="O26" s="99"/>
      <c r="P26" s="45"/>
    </row>
    <row r="27" spans="1:17" x14ac:dyDescent="0.2">
      <c r="A27" s="27" t="s">
        <v>47</v>
      </c>
      <c r="B27">
        <v>22</v>
      </c>
      <c r="C27">
        <v>1500</v>
      </c>
      <c r="D27" s="11">
        <v>38106</v>
      </c>
      <c r="E27" s="12">
        <v>120</v>
      </c>
      <c r="F27" s="12">
        <v>2300</v>
      </c>
      <c r="G27" s="11">
        <v>38107</v>
      </c>
      <c r="H27" s="12">
        <v>33</v>
      </c>
      <c r="I27" s="12">
        <v>29</v>
      </c>
      <c r="J27" s="13">
        <v>0.90625</v>
      </c>
      <c r="K27" s="12">
        <v>2</v>
      </c>
      <c r="L27" s="13">
        <f>28.8/100</f>
        <v>0.28800000000000003</v>
      </c>
      <c r="M27" s="44" t="s">
        <v>59</v>
      </c>
      <c r="N27" s="45" t="s">
        <v>59</v>
      </c>
      <c r="O27" s="99"/>
      <c r="P27" s="45"/>
    </row>
    <row r="28" spans="1:17" x14ac:dyDescent="0.2">
      <c r="A28" s="27" t="s">
        <v>47</v>
      </c>
      <c r="B28">
        <v>23</v>
      </c>
      <c r="C28">
        <v>1500</v>
      </c>
      <c r="D28" s="11">
        <v>38118</v>
      </c>
      <c r="E28" s="12">
        <v>132</v>
      </c>
      <c r="F28" s="12">
        <v>1400</v>
      </c>
      <c r="G28" s="11">
        <v>38119</v>
      </c>
      <c r="H28" s="12">
        <v>24</v>
      </c>
      <c r="I28" s="12">
        <v>12</v>
      </c>
      <c r="J28" s="13">
        <v>0.52173913043478259</v>
      </c>
      <c r="K28" s="12">
        <v>4</v>
      </c>
      <c r="L28" s="13">
        <f>11.5/100</f>
        <v>0.115</v>
      </c>
      <c r="M28" s="44" t="s">
        <v>59</v>
      </c>
      <c r="N28" s="45" t="s">
        <v>59</v>
      </c>
      <c r="O28" s="99"/>
      <c r="P28" s="45"/>
      <c r="Q28" s="43" t="s">
        <v>72</v>
      </c>
    </row>
    <row r="29" spans="1:17" x14ac:dyDescent="0.2">
      <c r="A29" s="27" t="s">
        <v>48</v>
      </c>
      <c r="B29">
        <v>1</v>
      </c>
      <c r="C29" s="3" t="s">
        <v>59</v>
      </c>
      <c r="D29" s="11">
        <v>38282</v>
      </c>
      <c r="E29" s="12">
        <v>296</v>
      </c>
      <c r="F29" s="3" t="s">
        <v>59</v>
      </c>
      <c r="G29" s="11">
        <v>38282</v>
      </c>
      <c r="H29" s="44" t="s">
        <v>75</v>
      </c>
      <c r="I29" s="12">
        <v>18</v>
      </c>
      <c r="J29" s="44" t="s">
        <v>59</v>
      </c>
      <c r="K29" s="45" t="s">
        <v>59</v>
      </c>
      <c r="L29" s="44">
        <v>0.14000000000000001</v>
      </c>
      <c r="M29" s="44" t="s">
        <v>59</v>
      </c>
      <c r="N29" s="45" t="s">
        <v>59</v>
      </c>
      <c r="O29" s="99"/>
      <c r="P29" s="45"/>
      <c r="Q29" s="43"/>
    </row>
    <row r="30" spans="1:17" x14ac:dyDescent="0.2">
      <c r="A30" s="27" t="s">
        <v>48</v>
      </c>
      <c r="B30">
        <v>2</v>
      </c>
      <c r="C30">
        <v>1000</v>
      </c>
      <c r="D30" s="11">
        <v>38285</v>
      </c>
      <c r="E30" s="12">
        <v>299</v>
      </c>
      <c r="F30" s="12">
        <v>2200</v>
      </c>
      <c r="G30" s="11">
        <v>38288</v>
      </c>
      <c r="H30" s="12">
        <v>85</v>
      </c>
      <c r="I30" s="12">
        <v>84</v>
      </c>
      <c r="J30" s="13">
        <v>1</v>
      </c>
      <c r="K30" s="12">
        <v>4</v>
      </c>
      <c r="L30" s="13">
        <v>0.52600000000000002</v>
      </c>
      <c r="M30" s="44" t="s">
        <v>59</v>
      </c>
      <c r="N30" s="40">
        <v>32.979999999999997</v>
      </c>
    </row>
    <row r="31" spans="1:17" x14ac:dyDescent="0.2">
      <c r="A31" s="27" t="s">
        <v>48</v>
      </c>
      <c r="B31">
        <v>3</v>
      </c>
      <c r="C31">
        <v>2300</v>
      </c>
      <c r="D31" s="11">
        <v>38299</v>
      </c>
      <c r="E31" s="12">
        <v>313</v>
      </c>
      <c r="F31" s="12">
        <v>1900</v>
      </c>
      <c r="G31" s="11">
        <v>38300</v>
      </c>
      <c r="H31" s="12">
        <v>21</v>
      </c>
      <c r="I31" s="12">
        <v>17</v>
      </c>
      <c r="J31" s="13">
        <v>0.85</v>
      </c>
      <c r="K31" s="12">
        <v>6</v>
      </c>
      <c r="L31" s="13">
        <v>0.16999999999999998</v>
      </c>
      <c r="M31" s="44" t="s">
        <v>59</v>
      </c>
      <c r="N31" s="40">
        <v>21.75</v>
      </c>
    </row>
    <row r="32" spans="1:17" x14ac:dyDescent="0.2">
      <c r="A32" s="27" t="s">
        <v>48</v>
      </c>
      <c r="B32">
        <v>4</v>
      </c>
      <c r="C32">
        <v>800</v>
      </c>
      <c r="D32" s="11">
        <v>38311</v>
      </c>
      <c r="E32" s="12">
        <v>325</v>
      </c>
      <c r="F32" s="12">
        <v>1500</v>
      </c>
      <c r="G32" s="11">
        <v>38312</v>
      </c>
      <c r="H32" s="12">
        <v>32</v>
      </c>
      <c r="I32" s="12">
        <v>44</v>
      </c>
      <c r="J32" s="13">
        <v>1.4193548387096775</v>
      </c>
      <c r="K32" s="12">
        <v>4</v>
      </c>
      <c r="L32" s="13">
        <v>0.57699999999999996</v>
      </c>
      <c r="M32" s="44" t="s">
        <v>59</v>
      </c>
      <c r="N32" s="40">
        <v>28.02</v>
      </c>
    </row>
    <row r="33" spans="1:17" x14ac:dyDescent="0.2">
      <c r="A33" s="27" t="s">
        <v>48</v>
      </c>
      <c r="B33">
        <v>5</v>
      </c>
      <c r="C33">
        <v>700</v>
      </c>
      <c r="D33" s="11">
        <v>38317</v>
      </c>
      <c r="E33" s="12">
        <v>331</v>
      </c>
      <c r="F33" s="12">
        <v>1200</v>
      </c>
      <c r="G33" s="11">
        <v>38319</v>
      </c>
      <c r="H33" s="12">
        <v>54</v>
      </c>
      <c r="I33" s="12">
        <v>33</v>
      </c>
      <c r="J33" s="13">
        <v>0.62264150943396224</v>
      </c>
      <c r="K33" s="12">
        <v>2</v>
      </c>
      <c r="L33" s="13">
        <v>0.3570000000000001</v>
      </c>
      <c r="M33" s="44" t="s">
        <v>59</v>
      </c>
      <c r="N33" s="40">
        <v>30.94</v>
      </c>
    </row>
    <row r="34" spans="1:17" x14ac:dyDescent="0.2">
      <c r="A34" s="27" t="s">
        <v>48</v>
      </c>
      <c r="B34">
        <v>6</v>
      </c>
      <c r="C34">
        <v>1900</v>
      </c>
      <c r="D34" s="11">
        <v>38329</v>
      </c>
      <c r="E34" s="12">
        <v>343</v>
      </c>
      <c r="F34" s="12">
        <v>2400</v>
      </c>
      <c r="G34" s="11">
        <v>38330</v>
      </c>
      <c r="H34" s="12">
        <v>30</v>
      </c>
      <c r="I34" s="12">
        <v>20</v>
      </c>
      <c r="J34" s="13">
        <v>0.65517241379310343</v>
      </c>
      <c r="K34" s="12">
        <v>2</v>
      </c>
      <c r="L34" s="13">
        <v>0.10399999999999998</v>
      </c>
      <c r="M34" s="44" t="s">
        <v>59</v>
      </c>
      <c r="N34" s="40">
        <v>28.3</v>
      </c>
    </row>
    <row r="35" spans="1:17" x14ac:dyDescent="0.2">
      <c r="A35" s="27" t="s">
        <v>48</v>
      </c>
      <c r="B35">
        <v>7</v>
      </c>
      <c r="C35">
        <v>2300</v>
      </c>
      <c r="D35" s="11">
        <v>38349</v>
      </c>
      <c r="E35" s="12">
        <v>363</v>
      </c>
      <c r="F35" s="12">
        <v>100</v>
      </c>
      <c r="G35" s="11">
        <v>38351</v>
      </c>
      <c r="H35" s="12">
        <v>27</v>
      </c>
      <c r="I35" s="12">
        <v>52</v>
      </c>
      <c r="J35" s="13">
        <v>2</v>
      </c>
      <c r="K35" s="12">
        <v>5</v>
      </c>
      <c r="L35" s="13">
        <v>0.39700000000000013</v>
      </c>
      <c r="M35" s="44" t="s">
        <v>59</v>
      </c>
      <c r="N35" s="40">
        <v>40.39</v>
      </c>
    </row>
    <row r="36" spans="1:17" x14ac:dyDescent="0.2">
      <c r="A36" s="27" t="s">
        <v>48</v>
      </c>
      <c r="B36">
        <v>8</v>
      </c>
      <c r="C36">
        <v>700</v>
      </c>
      <c r="D36" s="11">
        <v>38355</v>
      </c>
      <c r="E36" s="12">
        <v>3</v>
      </c>
      <c r="F36" s="12">
        <v>200</v>
      </c>
      <c r="G36" s="11">
        <v>38357</v>
      </c>
      <c r="H36" s="12">
        <v>44</v>
      </c>
      <c r="I36" s="12">
        <v>50</v>
      </c>
      <c r="J36" s="13">
        <v>1.1627906976744187</v>
      </c>
      <c r="K36" s="12">
        <v>4</v>
      </c>
      <c r="L36" s="13">
        <v>0.54400000000000004</v>
      </c>
      <c r="M36" s="44" t="s">
        <v>59</v>
      </c>
      <c r="N36" s="40">
        <v>32.979999999999997</v>
      </c>
    </row>
    <row r="37" spans="1:17" x14ac:dyDescent="0.2">
      <c r="A37" s="27" t="s">
        <v>48</v>
      </c>
      <c r="B37">
        <v>9</v>
      </c>
      <c r="C37">
        <v>1800</v>
      </c>
      <c r="D37" s="11">
        <v>38359</v>
      </c>
      <c r="E37" s="12">
        <v>7</v>
      </c>
      <c r="F37" s="12">
        <v>1100</v>
      </c>
      <c r="G37" s="11">
        <v>38364</v>
      </c>
      <c r="H37" s="12">
        <v>114</v>
      </c>
      <c r="I37" s="12">
        <v>99</v>
      </c>
      <c r="J37" s="13">
        <v>0.87610619469026552</v>
      </c>
      <c r="K37" s="12">
        <v>4</v>
      </c>
      <c r="L37" s="13">
        <v>0.81899999999999995</v>
      </c>
      <c r="M37" s="44" t="s">
        <v>59</v>
      </c>
      <c r="N37" s="40">
        <v>29.18</v>
      </c>
    </row>
    <row r="38" spans="1:17" x14ac:dyDescent="0.2">
      <c r="A38" s="27" t="s">
        <v>48</v>
      </c>
      <c r="B38">
        <v>10</v>
      </c>
      <c r="C38">
        <v>1700</v>
      </c>
      <c r="D38" s="11">
        <v>38378</v>
      </c>
      <c r="E38" s="12">
        <v>26</v>
      </c>
      <c r="F38" s="12">
        <v>2300</v>
      </c>
      <c r="G38" s="11">
        <v>38383</v>
      </c>
      <c r="H38" s="12">
        <v>126</v>
      </c>
      <c r="I38" s="12">
        <v>33</v>
      </c>
      <c r="J38" s="13">
        <v>0.29629629629629628</v>
      </c>
      <c r="K38" s="12">
        <v>3</v>
      </c>
      <c r="L38" s="13">
        <v>7.4000000000000066E-2</v>
      </c>
      <c r="M38" s="13">
        <v>0.25099999999999989</v>
      </c>
      <c r="N38" s="40">
        <v>15.34</v>
      </c>
      <c r="Q38" s="43" t="s">
        <v>76</v>
      </c>
    </row>
    <row r="39" spans="1:17" x14ac:dyDescent="0.2">
      <c r="A39" s="27" t="s">
        <v>48</v>
      </c>
      <c r="B39">
        <v>11</v>
      </c>
      <c r="C39">
        <v>2100</v>
      </c>
      <c r="D39" s="11">
        <v>38389</v>
      </c>
      <c r="E39" s="12">
        <v>37</v>
      </c>
      <c r="F39" s="12">
        <v>700</v>
      </c>
      <c r="G39" s="11">
        <v>38391</v>
      </c>
      <c r="H39" s="12">
        <v>35</v>
      </c>
      <c r="I39" s="12">
        <v>21</v>
      </c>
      <c r="J39" s="13">
        <v>0.61764705882352944</v>
      </c>
      <c r="K39" s="12">
        <v>2</v>
      </c>
      <c r="L39" s="13">
        <v>0.27800000000000002</v>
      </c>
      <c r="M39" s="13">
        <v>0.254</v>
      </c>
      <c r="N39" s="40">
        <v>19.89</v>
      </c>
    </row>
    <row r="40" spans="1:17" x14ac:dyDescent="0.2">
      <c r="A40" s="27" t="s">
        <v>48</v>
      </c>
      <c r="B40">
        <v>12</v>
      </c>
      <c r="C40">
        <v>1900</v>
      </c>
      <c r="D40" s="11">
        <v>38394</v>
      </c>
      <c r="E40" s="12">
        <v>42</v>
      </c>
      <c r="F40" s="12">
        <v>600</v>
      </c>
      <c r="G40" s="11">
        <v>38396</v>
      </c>
      <c r="H40" s="12">
        <v>36</v>
      </c>
      <c r="I40" s="12">
        <v>31</v>
      </c>
      <c r="J40" s="13">
        <v>0.88571428571428568</v>
      </c>
      <c r="K40" s="12">
        <v>3</v>
      </c>
      <c r="L40" s="13">
        <v>0.25400000000000023</v>
      </c>
      <c r="M40" s="13">
        <v>0.13200000000000012</v>
      </c>
      <c r="N40" s="40">
        <v>21.36</v>
      </c>
    </row>
    <row r="41" spans="1:17" x14ac:dyDescent="0.2">
      <c r="A41" s="27" t="s">
        <v>48</v>
      </c>
      <c r="B41">
        <v>13</v>
      </c>
      <c r="C41">
        <v>1300</v>
      </c>
      <c r="D41" s="11">
        <v>38401</v>
      </c>
      <c r="E41" s="12">
        <v>49</v>
      </c>
      <c r="F41" s="12">
        <v>1800</v>
      </c>
      <c r="G41" s="11">
        <v>38372</v>
      </c>
      <c r="H41" s="12">
        <v>54</v>
      </c>
      <c r="I41" s="12">
        <v>23</v>
      </c>
      <c r="J41" s="13">
        <v>0.43396226415094341</v>
      </c>
      <c r="K41" s="12">
        <v>2</v>
      </c>
      <c r="L41" s="13">
        <v>0.26299999999999968</v>
      </c>
      <c r="M41" s="13">
        <v>0.21499999999999986</v>
      </c>
      <c r="N41" s="40">
        <v>21.44</v>
      </c>
    </row>
    <row r="42" spans="1:17" x14ac:dyDescent="0.2">
      <c r="A42" s="27" t="s">
        <v>48</v>
      </c>
      <c r="B42">
        <v>14</v>
      </c>
      <c r="C42">
        <v>200</v>
      </c>
      <c r="D42" s="11">
        <v>38431</v>
      </c>
      <c r="E42" s="12">
        <v>79</v>
      </c>
      <c r="F42" s="12">
        <v>2200</v>
      </c>
      <c r="G42" s="11">
        <v>38432</v>
      </c>
      <c r="H42" s="12">
        <v>45</v>
      </c>
      <c r="I42" s="12">
        <v>25</v>
      </c>
      <c r="J42" s="13">
        <v>0.56818181818181823</v>
      </c>
      <c r="K42" s="12">
        <v>3</v>
      </c>
      <c r="L42" s="13">
        <v>0.29799999999999982</v>
      </c>
      <c r="M42" s="13">
        <v>0.22500000000000009</v>
      </c>
      <c r="N42" s="40">
        <v>27.02</v>
      </c>
    </row>
    <row r="43" spans="1:17" x14ac:dyDescent="0.2">
      <c r="A43" s="27" t="s">
        <v>48</v>
      </c>
      <c r="B43">
        <v>15</v>
      </c>
      <c r="C43">
        <v>2100</v>
      </c>
      <c r="D43" s="11">
        <v>38433</v>
      </c>
      <c r="E43" s="12">
        <v>81</v>
      </c>
      <c r="F43" s="12">
        <v>500</v>
      </c>
      <c r="G43" s="11">
        <v>38435</v>
      </c>
      <c r="H43" s="12">
        <v>33</v>
      </c>
      <c r="I43" s="12">
        <v>34</v>
      </c>
      <c r="J43" s="13">
        <v>1.0625</v>
      </c>
      <c r="K43" s="12">
        <v>3</v>
      </c>
      <c r="L43" s="13">
        <v>0.38700000000000001</v>
      </c>
      <c r="M43" s="13">
        <v>0.34699999999999998</v>
      </c>
      <c r="N43" s="40">
        <v>25.32</v>
      </c>
    </row>
    <row r="44" spans="1:17" x14ac:dyDescent="0.2">
      <c r="A44" s="27" t="s">
        <v>48</v>
      </c>
      <c r="B44">
        <v>16</v>
      </c>
      <c r="C44">
        <v>300</v>
      </c>
      <c r="D44" s="11">
        <v>38440</v>
      </c>
      <c r="E44" s="12">
        <v>88</v>
      </c>
      <c r="F44" s="12">
        <v>1200</v>
      </c>
      <c r="G44" s="11">
        <v>38442</v>
      </c>
      <c r="H44" s="12">
        <v>58</v>
      </c>
      <c r="I44" s="12">
        <v>37</v>
      </c>
      <c r="J44" s="13">
        <v>0.63793103448275867</v>
      </c>
      <c r="K44" s="12">
        <v>3</v>
      </c>
      <c r="L44" s="13">
        <v>0.42600000000000016</v>
      </c>
      <c r="M44" s="13">
        <v>0.19799999999999995</v>
      </c>
      <c r="N44" s="40">
        <v>22.38</v>
      </c>
    </row>
    <row r="45" spans="1:17" x14ac:dyDescent="0.2">
      <c r="A45" s="27" t="s">
        <v>48</v>
      </c>
      <c r="B45">
        <v>17</v>
      </c>
      <c r="C45">
        <v>1600</v>
      </c>
      <c r="D45" s="11">
        <v>38446</v>
      </c>
      <c r="E45" s="12">
        <v>94</v>
      </c>
      <c r="F45" s="12">
        <v>800</v>
      </c>
      <c r="G45" s="11">
        <v>38447</v>
      </c>
      <c r="H45" s="12">
        <v>17</v>
      </c>
      <c r="I45" s="12">
        <v>24</v>
      </c>
      <c r="J45" s="13">
        <v>1.5</v>
      </c>
      <c r="K45" s="12">
        <v>4</v>
      </c>
      <c r="L45" s="13">
        <v>0.29999999999999982</v>
      </c>
      <c r="M45" s="13">
        <v>0.25500000000000034</v>
      </c>
      <c r="N45" s="40">
        <v>21.56</v>
      </c>
    </row>
    <row r="46" spans="1:17" x14ac:dyDescent="0.2">
      <c r="A46" s="27" t="s">
        <v>48</v>
      </c>
      <c r="B46">
        <v>18</v>
      </c>
      <c r="C46">
        <v>800</v>
      </c>
      <c r="D46" s="11">
        <v>38452</v>
      </c>
      <c r="E46" s="12">
        <v>100</v>
      </c>
      <c r="F46" s="12">
        <v>2300</v>
      </c>
      <c r="G46" s="11">
        <v>38452</v>
      </c>
      <c r="H46" s="12">
        <v>16</v>
      </c>
      <c r="I46" s="12">
        <v>15</v>
      </c>
      <c r="J46" s="13">
        <v>1</v>
      </c>
      <c r="K46" s="12">
        <v>3</v>
      </c>
      <c r="L46" s="13">
        <v>0.23899999999999988</v>
      </c>
      <c r="M46" s="13">
        <v>0.246</v>
      </c>
      <c r="N46" s="40">
        <v>19.38</v>
      </c>
    </row>
    <row r="47" spans="1:17" x14ac:dyDescent="0.2">
      <c r="A47" s="27" t="s">
        <v>48</v>
      </c>
      <c r="B47">
        <v>19</v>
      </c>
      <c r="C47">
        <v>2300</v>
      </c>
      <c r="D47" s="11">
        <v>38465</v>
      </c>
      <c r="E47" s="12">
        <v>113</v>
      </c>
      <c r="F47" s="12">
        <v>1900</v>
      </c>
      <c r="G47" s="11">
        <v>38467</v>
      </c>
      <c r="H47" s="12">
        <v>44</v>
      </c>
      <c r="I47" s="12">
        <v>29</v>
      </c>
      <c r="J47" s="13">
        <v>0.67441860465116277</v>
      </c>
      <c r="K47" s="12">
        <v>4</v>
      </c>
      <c r="L47" s="13">
        <v>0.14399999999999991</v>
      </c>
      <c r="M47" s="13">
        <v>0.19700000000000006</v>
      </c>
      <c r="N47" s="40">
        <v>16.170000000000002</v>
      </c>
    </row>
    <row r="48" spans="1:17" x14ac:dyDescent="0.2">
      <c r="A48" s="27" t="s">
        <v>48</v>
      </c>
      <c r="B48">
        <v>20</v>
      </c>
      <c r="C48">
        <v>1200</v>
      </c>
      <c r="D48" s="11">
        <v>38469</v>
      </c>
      <c r="E48" s="12">
        <v>117</v>
      </c>
      <c r="F48" s="12">
        <v>2000</v>
      </c>
      <c r="G48" s="11">
        <v>38471</v>
      </c>
      <c r="H48" s="12">
        <v>57</v>
      </c>
      <c r="I48" s="12">
        <v>32</v>
      </c>
      <c r="J48" s="13">
        <v>0.5535714285714286</v>
      </c>
      <c r="K48" s="12">
        <v>4</v>
      </c>
      <c r="L48" s="13">
        <v>0.2779999999999998</v>
      </c>
      <c r="M48" s="13">
        <v>0.19900000000000029</v>
      </c>
      <c r="N48" s="40">
        <v>24.03</v>
      </c>
    </row>
    <row r="49" spans="1:14" x14ac:dyDescent="0.2">
      <c r="A49" s="27" t="s">
        <v>49</v>
      </c>
      <c r="B49">
        <v>1</v>
      </c>
      <c r="C49">
        <v>1600</v>
      </c>
      <c r="D49" s="11">
        <v>38633</v>
      </c>
      <c r="E49" s="12">
        <v>281</v>
      </c>
      <c r="F49" s="12">
        <v>1400</v>
      </c>
      <c r="G49" s="11">
        <v>38635</v>
      </c>
      <c r="H49" s="12">
        <v>47</v>
      </c>
      <c r="I49" s="12">
        <v>42</v>
      </c>
      <c r="J49" s="13">
        <v>0.91304347826086951</v>
      </c>
      <c r="K49" s="12">
        <v>5</v>
      </c>
      <c r="L49" s="13">
        <v>0.20400000000000001</v>
      </c>
      <c r="M49" s="13">
        <v>0.24300000000000002</v>
      </c>
      <c r="N49" s="40">
        <v>17.91</v>
      </c>
    </row>
    <row r="50" spans="1:14" x14ac:dyDescent="0.2">
      <c r="A50" s="27" t="s">
        <v>49</v>
      </c>
      <c r="B50">
        <v>2</v>
      </c>
      <c r="C50">
        <v>1300</v>
      </c>
      <c r="D50" s="11">
        <v>38643</v>
      </c>
      <c r="E50" s="12">
        <v>291</v>
      </c>
      <c r="F50" s="12">
        <v>1100</v>
      </c>
      <c r="G50" s="11">
        <v>38644</v>
      </c>
      <c r="H50" s="12">
        <v>23</v>
      </c>
      <c r="I50" s="12">
        <v>30</v>
      </c>
      <c r="J50" s="13">
        <v>0.14631606352512366</v>
      </c>
      <c r="K50" s="12">
        <v>5</v>
      </c>
      <c r="L50" s="13">
        <v>0.16400000000000001</v>
      </c>
      <c r="M50" s="13">
        <v>0.27799999999999997</v>
      </c>
      <c r="N50" s="40">
        <v>15.05</v>
      </c>
    </row>
    <row r="51" spans="1:14" x14ac:dyDescent="0.2">
      <c r="A51" s="27" t="s">
        <v>49</v>
      </c>
      <c r="B51">
        <v>3</v>
      </c>
      <c r="C51">
        <v>800</v>
      </c>
      <c r="D51" s="11">
        <v>38667</v>
      </c>
      <c r="E51" s="12">
        <v>315</v>
      </c>
      <c r="F51" s="12">
        <v>1000</v>
      </c>
      <c r="G51" s="11">
        <v>38668</v>
      </c>
      <c r="H51" s="12">
        <v>27</v>
      </c>
      <c r="I51" s="12">
        <v>25</v>
      </c>
      <c r="J51" s="13">
        <v>0.96153846153846156</v>
      </c>
      <c r="K51" s="12">
        <v>4</v>
      </c>
      <c r="L51" s="13">
        <v>0.21800000000000003</v>
      </c>
      <c r="M51" s="13">
        <v>0.20700000000000002</v>
      </c>
      <c r="N51" s="40">
        <v>26</v>
      </c>
    </row>
    <row r="52" spans="1:14" x14ac:dyDescent="0.2">
      <c r="A52" s="27" t="s">
        <v>49</v>
      </c>
      <c r="B52">
        <v>4</v>
      </c>
      <c r="C52">
        <v>1800</v>
      </c>
      <c r="D52" s="11">
        <v>38670</v>
      </c>
      <c r="E52" s="12">
        <v>318</v>
      </c>
      <c r="F52" s="12">
        <v>1400</v>
      </c>
      <c r="G52" s="11">
        <v>38671</v>
      </c>
      <c r="H52" s="12">
        <v>21</v>
      </c>
      <c r="I52" s="12">
        <v>18</v>
      </c>
      <c r="J52" s="13">
        <v>0.9</v>
      </c>
      <c r="K52" s="12">
        <v>5</v>
      </c>
      <c r="L52" s="13">
        <v>0.215</v>
      </c>
      <c r="M52" s="13">
        <v>0.14400000000000002</v>
      </c>
      <c r="N52" s="40">
        <v>47.5</v>
      </c>
    </row>
    <row r="53" spans="1:14" x14ac:dyDescent="0.2">
      <c r="A53" s="27" t="s">
        <v>49</v>
      </c>
      <c r="B53">
        <v>5</v>
      </c>
      <c r="C53">
        <v>800</v>
      </c>
      <c r="D53" s="11">
        <v>38682</v>
      </c>
      <c r="E53" s="12">
        <v>330</v>
      </c>
      <c r="F53" s="12">
        <v>1200</v>
      </c>
      <c r="G53" s="11">
        <v>38684</v>
      </c>
      <c r="H53" s="12">
        <v>53</v>
      </c>
      <c r="I53" s="12">
        <v>14</v>
      </c>
      <c r="J53" s="13">
        <v>0.26923076923076922</v>
      </c>
      <c r="K53" s="12">
        <v>1</v>
      </c>
      <c r="L53" s="13">
        <v>0.13</v>
      </c>
      <c r="M53" s="13">
        <v>9.099999999999997E-2</v>
      </c>
      <c r="N53" s="40">
        <v>24.52</v>
      </c>
    </row>
    <row r="54" spans="1:14" x14ac:dyDescent="0.2">
      <c r="A54" s="27" t="s">
        <v>49</v>
      </c>
      <c r="B54">
        <v>6</v>
      </c>
      <c r="C54">
        <v>1700</v>
      </c>
      <c r="D54" s="11">
        <v>38685</v>
      </c>
      <c r="E54" s="12">
        <v>333</v>
      </c>
      <c r="F54" s="12">
        <v>1300</v>
      </c>
      <c r="G54" s="11">
        <v>38686</v>
      </c>
      <c r="H54" s="12">
        <v>21</v>
      </c>
      <c r="I54" s="12">
        <v>14</v>
      </c>
      <c r="J54" s="13">
        <v>0.7</v>
      </c>
      <c r="K54" s="12">
        <v>2</v>
      </c>
      <c r="L54" s="13">
        <v>0.14700000000000008</v>
      </c>
      <c r="M54" s="13">
        <v>8.199999999999999E-2</v>
      </c>
      <c r="N54" s="40">
        <v>36.229999999999997</v>
      </c>
    </row>
    <row r="55" spans="1:14" x14ac:dyDescent="0.2">
      <c r="A55" s="27" t="s">
        <v>49</v>
      </c>
      <c r="B55">
        <v>7</v>
      </c>
      <c r="C55">
        <v>1700</v>
      </c>
      <c r="D55" s="11">
        <v>38688</v>
      </c>
      <c r="E55" s="12">
        <v>336</v>
      </c>
      <c r="F55" s="12">
        <v>2300</v>
      </c>
      <c r="G55" s="11">
        <v>38690</v>
      </c>
      <c r="H55" s="12">
        <v>55</v>
      </c>
      <c r="I55" s="12">
        <v>34</v>
      </c>
      <c r="J55" s="13">
        <v>0.62962962962962965</v>
      </c>
      <c r="K55" s="12">
        <v>3</v>
      </c>
      <c r="L55" s="13">
        <v>0.39100000000000001</v>
      </c>
      <c r="M55" s="13">
        <v>0.307</v>
      </c>
      <c r="N55" s="40">
        <v>33.39</v>
      </c>
    </row>
    <row r="56" spans="1:14" x14ac:dyDescent="0.2">
      <c r="A56" s="27" t="s">
        <v>49</v>
      </c>
      <c r="B56">
        <v>8</v>
      </c>
      <c r="C56">
        <v>1700</v>
      </c>
      <c r="D56" s="11">
        <v>38692</v>
      </c>
      <c r="E56" s="12">
        <v>340</v>
      </c>
      <c r="F56" s="12">
        <v>1800</v>
      </c>
      <c r="G56" s="11">
        <v>38693</v>
      </c>
      <c r="H56" s="12">
        <v>26</v>
      </c>
      <c r="I56" s="12">
        <v>15</v>
      </c>
      <c r="J56" s="13">
        <v>0.6</v>
      </c>
      <c r="K56" s="12">
        <v>3</v>
      </c>
      <c r="L56" s="13">
        <v>9.4999999999999973E-2</v>
      </c>
      <c r="M56" s="13">
        <v>0.11099999999999999</v>
      </c>
      <c r="N56" s="40">
        <v>30.77</v>
      </c>
    </row>
    <row r="57" spans="1:14" x14ac:dyDescent="0.2">
      <c r="A57" s="27" t="s">
        <v>49</v>
      </c>
      <c r="B57">
        <v>9</v>
      </c>
      <c r="C57">
        <v>200</v>
      </c>
      <c r="D57" s="11">
        <v>38699</v>
      </c>
      <c r="E57" s="12">
        <v>347</v>
      </c>
      <c r="F57" s="12">
        <v>1100</v>
      </c>
      <c r="G57" s="11">
        <v>38700</v>
      </c>
      <c r="H57" s="12">
        <v>34</v>
      </c>
      <c r="I57" s="12">
        <v>14</v>
      </c>
      <c r="J57" s="13">
        <v>0.42424242424242425</v>
      </c>
      <c r="K57" s="12">
        <v>1</v>
      </c>
      <c r="L57">
        <v>0.2430000000000001</v>
      </c>
      <c r="M57" s="13">
        <v>0.16500000000000004</v>
      </c>
      <c r="N57" s="40">
        <v>27</v>
      </c>
    </row>
    <row r="58" spans="1:14" x14ac:dyDescent="0.2">
      <c r="A58" s="27" t="s">
        <v>49</v>
      </c>
      <c r="B58">
        <v>10</v>
      </c>
      <c r="C58">
        <v>1400</v>
      </c>
      <c r="D58" s="11">
        <v>38704</v>
      </c>
      <c r="E58" s="12">
        <v>352</v>
      </c>
      <c r="F58" s="12">
        <v>200</v>
      </c>
      <c r="G58" s="11">
        <v>38706</v>
      </c>
      <c r="H58" s="12">
        <v>37</v>
      </c>
      <c r="I58" s="12">
        <v>29</v>
      </c>
      <c r="J58" s="13">
        <v>0.80555555555555558</v>
      </c>
      <c r="K58" s="12">
        <v>2</v>
      </c>
      <c r="L58" s="13">
        <v>0.34000000000000008</v>
      </c>
      <c r="M58" s="13">
        <v>0.30199999999999999</v>
      </c>
      <c r="N58" s="40">
        <v>24.03</v>
      </c>
    </row>
    <row r="59" spans="1:14" x14ac:dyDescent="0.2">
      <c r="A59" s="27" t="s">
        <v>49</v>
      </c>
      <c r="B59">
        <v>11</v>
      </c>
      <c r="C59">
        <v>2000</v>
      </c>
      <c r="D59" s="11">
        <v>38717</v>
      </c>
      <c r="E59" s="12">
        <v>365</v>
      </c>
      <c r="F59" s="12">
        <v>1400</v>
      </c>
      <c r="G59" s="11">
        <v>38718</v>
      </c>
      <c r="H59" s="12">
        <v>19</v>
      </c>
      <c r="I59" s="12">
        <v>23</v>
      </c>
      <c r="J59" s="13">
        <v>1.2777777777777777</v>
      </c>
      <c r="K59" s="12">
        <v>3</v>
      </c>
      <c r="L59" s="13">
        <v>0.28899999999999992</v>
      </c>
      <c r="M59" s="13">
        <v>0.33399999999999996</v>
      </c>
      <c r="N59" s="40">
        <v>32.979999999999997</v>
      </c>
    </row>
    <row r="60" spans="1:14" x14ac:dyDescent="0.2">
      <c r="A60" s="27" t="s">
        <v>49</v>
      </c>
      <c r="B60">
        <v>12</v>
      </c>
      <c r="C60">
        <v>600</v>
      </c>
      <c r="D60" s="11">
        <v>38736</v>
      </c>
      <c r="E60" s="12">
        <v>19</v>
      </c>
      <c r="F60" s="12">
        <v>1100</v>
      </c>
      <c r="G60" s="11">
        <v>38737</v>
      </c>
      <c r="H60" s="12">
        <v>30</v>
      </c>
      <c r="I60" s="12">
        <v>15</v>
      </c>
      <c r="J60" s="13">
        <v>0.51724137931034486</v>
      </c>
      <c r="K60" s="12">
        <v>1</v>
      </c>
      <c r="L60" s="13">
        <v>0.19700000000000006</v>
      </c>
      <c r="M60" s="13">
        <v>0.17500000000000004</v>
      </c>
      <c r="N60" s="40">
        <v>16.829999999999998</v>
      </c>
    </row>
    <row r="61" spans="1:14" x14ac:dyDescent="0.2">
      <c r="A61" s="27" t="s">
        <v>49</v>
      </c>
      <c r="B61">
        <v>13</v>
      </c>
      <c r="C61">
        <v>1500</v>
      </c>
      <c r="D61" s="11">
        <v>38742</v>
      </c>
      <c r="E61" s="12">
        <v>25</v>
      </c>
      <c r="F61" s="12">
        <v>1000</v>
      </c>
      <c r="G61" s="11">
        <v>38743</v>
      </c>
      <c r="H61" s="12">
        <v>20</v>
      </c>
      <c r="I61" s="12">
        <v>19</v>
      </c>
      <c r="J61" s="13">
        <v>1</v>
      </c>
      <c r="K61" s="12">
        <v>3</v>
      </c>
      <c r="L61" s="13">
        <v>0.2390000000000001</v>
      </c>
      <c r="M61" s="13">
        <v>0.23999999999999988</v>
      </c>
      <c r="N61" s="40">
        <v>33.630000000000003</v>
      </c>
    </row>
    <row r="62" spans="1:14" x14ac:dyDescent="0.2">
      <c r="A62" s="27" t="s">
        <v>49</v>
      </c>
      <c r="B62">
        <v>14</v>
      </c>
      <c r="C62">
        <v>1700</v>
      </c>
      <c r="D62" s="11">
        <v>38744</v>
      </c>
      <c r="E62" s="12">
        <v>27</v>
      </c>
      <c r="F62" s="12">
        <v>900</v>
      </c>
      <c r="G62" s="11">
        <v>38745</v>
      </c>
      <c r="H62" s="12">
        <v>17</v>
      </c>
      <c r="I62" s="12">
        <v>13</v>
      </c>
      <c r="J62" s="13">
        <v>0.8125</v>
      </c>
      <c r="K62" s="12">
        <v>2</v>
      </c>
      <c r="L62" s="13">
        <v>0.20099999999999985</v>
      </c>
      <c r="M62" s="13">
        <v>0.14999999999999991</v>
      </c>
      <c r="N62" s="40">
        <v>17.62</v>
      </c>
    </row>
    <row r="63" spans="1:14" x14ac:dyDescent="0.2">
      <c r="A63" s="27" t="s">
        <v>49</v>
      </c>
      <c r="B63">
        <v>15</v>
      </c>
      <c r="C63">
        <v>1900</v>
      </c>
      <c r="D63" s="11">
        <v>38745</v>
      </c>
      <c r="E63" s="12">
        <v>28</v>
      </c>
      <c r="F63" s="12">
        <v>1600</v>
      </c>
      <c r="G63" s="11">
        <v>38746</v>
      </c>
      <c r="H63" s="12">
        <v>22</v>
      </c>
      <c r="I63" s="12">
        <v>23</v>
      </c>
      <c r="J63" s="13">
        <v>1.0952380952380953</v>
      </c>
      <c r="K63" s="12">
        <v>2</v>
      </c>
      <c r="L63" s="13">
        <v>0.29000000000000004</v>
      </c>
      <c r="M63" s="13">
        <v>0.32299999999999995</v>
      </c>
      <c r="N63" s="40">
        <v>24.89</v>
      </c>
    </row>
    <row r="64" spans="1:14" x14ac:dyDescent="0.2">
      <c r="A64" s="27" t="s">
        <v>49</v>
      </c>
      <c r="B64">
        <v>16</v>
      </c>
      <c r="C64">
        <v>2100</v>
      </c>
      <c r="D64" s="11">
        <v>38749</v>
      </c>
      <c r="E64" s="12">
        <v>32</v>
      </c>
      <c r="F64" s="12">
        <v>200</v>
      </c>
      <c r="G64" s="11">
        <v>38751</v>
      </c>
      <c r="H64" s="12">
        <v>30</v>
      </c>
      <c r="I64" s="12">
        <v>44</v>
      </c>
      <c r="J64" s="13">
        <v>1.5172413793103448</v>
      </c>
      <c r="K64" s="12">
        <v>5</v>
      </c>
      <c r="L64" s="13">
        <v>0.45699999999999985</v>
      </c>
      <c r="M64" s="13">
        <v>0.24399999999999999</v>
      </c>
      <c r="N64" s="40">
        <v>30.32</v>
      </c>
    </row>
    <row r="65" spans="1:17" x14ac:dyDescent="0.2">
      <c r="A65" s="27" t="s">
        <v>49</v>
      </c>
      <c r="B65">
        <v>17</v>
      </c>
      <c r="C65">
        <v>100</v>
      </c>
      <c r="D65" s="11">
        <v>38784</v>
      </c>
      <c r="E65" s="12">
        <v>67</v>
      </c>
      <c r="F65" s="12">
        <v>2200</v>
      </c>
      <c r="G65" s="11">
        <v>38784</v>
      </c>
      <c r="H65" s="12">
        <v>22</v>
      </c>
      <c r="I65" s="12">
        <v>28</v>
      </c>
      <c r="J65" s="13">
        <v>1.3333333333333333</v>
      </c>
      <c r="K65" s="12">
        <v>4</v>
      </c>
      <c r="L65" s="13">
        <v>0.34899999999999998</v>
      </c>
      <c r="M65" s="13">
        <v>0.39600000000000002</v>
      </c>
      <c r="N65" s="40">
        <v>23.28</v>
      </c>
    </row>
    <row r="66" spans="1:17" x14ac:dyDescent="0.2">
      <c r="A66" s="27" t="s">
        <v>49</v>
      </c>
      <c r="B66">
        <v>18</v>
      </c>
      <c r="C66">
        <v>1000</v>
      </c>
      <c r="D66" s="11">
        <v>38785</v>
      </c>
      <c r="E66" s="12">
        <v>68</v>
      </c>
      <c r="F66" s="12">
        <v>1900</v>
      </c>
      <c r="G66" s="11">
        <v>38787</v>
      </c>
      <c r="H66" s="12">
        <v>58</v>
      </c>
      <c r="I66" s="12">
        <v>37</v>
      </c>
      <c r="J66" s="13">
        <v>0.64912280701754388</v>
      </c>
      <c r="K66" s="12">
        <v>3</v>
      </c>
      <c r="L66" s="13">
        <v>0.16499999999999981</v>
      </c>
      <c r="M66" s="13">
        <v>0.21599999999999997</v>
      </c>
      <c r="N66" s="40">
        <v>32.020000000000003</v>
      </c>
    </row>
    <row r="67" spans="1:17" x14ac:dyDescent="0.2">
      <c r="A67" s="27" t="s">
        <v>49</v>
      </c>
      <c r="B67">
        <v>19</v>
      </c>
      <c r="C67">
        <v>1000</v>
      </c>
      <c r="D67" s="11">
        <v>38788</v>
      </c>
      <c r="E67" s="12">
        <v>71</v>
      </c>
      <c r="F67" s="12">
        <v>2300</v>
      </c>
      <c r="G67" s="11">
        <v>38788</v>
      </c>
      <c r="H67" s="12">
        <v>14</v>
      </c>
      <c r="I67" s="12">
        <v>12</v>
      </c>
      <c r="J67" s="13">
        <v>0.92307692307692313</v>
      </c>
      <c r="K67" s="12">
        <v>4</v>
      </c>
      <c r="L67" s="13">
        <v>2.3000000000000131E-2</v>
      </c>
      <c r="M67" s="13">
        <v>6.800000000000006E-2</v>
      </c>
      <c r="N67" s="40">
        <v>20.09</v>
      </c>
    </row>
    <row r="68" spans="1:17" x14ac:dyDescent="0.2">
      <c r="A68" s="27" t="s">
        <v>49</v>
      </c>
      <c r="B68">
        <v>20</v>
      </c>
      <c r="C68">
        <v>500</v>
      </c>
      <c r="D68" s="11">
        <v>38793</v>
      </c>
      <c r="E68" s="12">
        <v>76</v>
      </c>
      <c r="F68" s="12">
        <v>1100</v>
      </c>
      <c r="G68" s="11">
        <v>38795</v>
      </c>
      <c r="H68" s="12">
        <v>55</v>
      </c>
      <c r="I68" s="12">
        <v>34</v>
      </c>
      <c r="J68" s="13">
        <v>0.62962962962962965</v>
      </c>
      <c r="K68" s="12">
        <v>5</v>
      </c>
      <c r="L68" s="13">
        <v>0.35499999999999976</v>
      </c>
      <c r="M68" s="13">
        <v>0.35299999999999998</v>
      </c>
      <c r="N68" s="40">
        <v>24.89</v>
      </c>
    </row>
    <row r="69" spans="1:17" x14ac:dyDescent="0.2">
      <c r="A69" s="27" t="s">
        <v>49</v>
      </c>
      <c r="B69">
        <v>21</v>
      </c>
      <c r="C69">
        <v>600</v>
      </c>
      <c r="D69" s="11">
        <v>38804</v>
      </c>
      <c r="E69" s="12">
        <v>87</v>
      </c>
      <c r="F69" s="12">
        <v>1000</v>
      </c>
      <c r="G69" s="11">
        <v>38806</v>
      </c>
      <c r="H69" s="12">
        <v>53</v>
      </c>
      <c r="I69" s="12">
        <v>66</v>
      </c>
      <c r="J69" s="13">
        <v>1.2692307692307692</v>
      </c>
      <c r="K69" s="12">
        <v>4</v>
      </c>
      <c r="L69" s="13">
        <v>0.71699999999999986</v>
      </c>
      <c r="M69" s="13">
        <v>0.66999999999999993</v>
      </c>
      <c r="N69" s="40">
        <v>29.65</v>
      </c>
    </row>
    <row r="70" spans="1:17" x14ac:dyDescent="0.2">
      <c r="A70" s="27" t="s">
        <v>49</v>
      </c>
      <c r="B70">
        <v>22</v>
      </c>
      <c r="C70">
        <v>300</v>
      </c>
      <c r="D70" s="11">
        <v>38808</v>
      </c>
      <c r="E70" s="12">
        <v>91</v>
      </c>
      <c r="F70" s="12">
        <v>400</v>
      </c>
      <c r="G70" s="11">
        <v>38809</v>
      </c>
      <c r="H70" s="12">
        <v>26</v>
      </c>
      <c r="I70" s="12">
        <v>14</v>
      </c>
      <c r="J70" s="13">
        <v>0.56000000000000005</v>
      </c>
      <c r="K70" s="12">
        <v>3</v>
      </c>
      <c r="L70" s="13">
        <v>7.8999999999999737E-2</v>
      </c>
      <c r="M70" s="13">
        <v>0.13400000000000012</v>
      </c>
      <c r="N70" s="40">
        <v>26.44</v>
      </c>
    </row>
    <row r="71" spans="1:17" x14ac:dyDescent="0.2">
      <c r="A71" s="27" t="s">
        <v>49</v>
      </c>
      <c r="B71">
        <v>23</v>
      </c>
      <c r="C71">
        <v>700</v>
      </c>
      <c r="D71" s="11">
        <v>38812</v>
      </c>
      <c r="E71" s="12">
        <v>95</v>
      </c>
      <c r="F71" s="12">
        <v>400</v>
      </c>
      <c r="G71" s="11">
        <v>38814</v>
      </c>
      <c r="H71" s="12">
        <v>46</v>
      </c>
      <c r="I71" s="12">
        <v>52</v>
      </c>
      <c r="J71" s="13">
        <v>1.1555555555555554</v>
      </c>
      <c r="K71" s="12">
        <v>3</v>
      </c>
      <c r="L71" s="13">
        <v>0.52600000000000025</v>
      </c>
      <c r="M71" s="13">
        <v>0.39799999999999991</v>
      </c>
      <c r="N71" s="40">
        <v>48.21</v>
      </c>
    </row>
    <row r="72" spans="1:17" x14ac:dyDescent="0.2">
      <c r="A72" s="27" t="s">
        <v>49</v>
      </c>
      <c r="B72">
        <v>24</v>
      </c>
      <c r="C72">
        <v>2200</v>
      </c>
      <c r="D72" s="11">
        <v>38821</v>
      </c>
      <c r="E72" s="12">
        <v>104</v>
      </c>
      <c r="F72" s="12">
        <v>1400</v>
      </c>
      <c r="G72" s="11">
        <v>38822</v>
      </c>
      <c r="H72" s="12">
        <v>17</v>
      </c>
      <c r="I72" s="12">
        <v>15</v>
      </c>
      <c r="J72" s="13">
        <v>0.9375</v>
      </c>
      <c r="K72" s="12">
        <v>3</v>
      </c>
      <c r="L72" s="13">
        <v>0.1160000000000001</v>
      </c>
      <c r="M72" s="13">
        <v>9.4000000000000083E-2</v>
      </c>
      <c r="N72" s="40">
        <v>36.82</v>
      </c>
    </row>
    <row r="73" spans="1:17" x14ac:dyDescent="0.2">
      <c r="A73" s="27" t="s">
        <v>49</v>
      </c>
      <c r="B73">
        <v>25</v>
      </c>
      <c r="C73">
        <v>1800</v>
      </c>
      <c r="D73" s="11">
        <v>38845</v>
      </c>
      <c r="E73" s="12">
        <v>128</v>
      </c>
      <c r="F73" s="12">
        <v>1300</v>
      </c>
      <c r="G73" s="11">
        <v>38846</v>
      </c>
      <c r="H73" s="12">
        <v>20</v>
      </c>
      <c r="I73" s="12">
        <v>14</v>
      </c>
      <c r="J73" s="13">
        <v>0.73684210526315785</v>
      </c>
      <c r="K73" s="12">
        <v>3</v>
      </c>
      <c r="L73" s="13">
        <v>0.13500000000000001</v>
      </c>
      <c r="M73" s="13">
        <v>0.14200000000000013</v>
      </c>
      <c r="N73" s="40">
        <v>19.670000000000002</v>
      </c>
    </row>
    <row r="74" spans="1:17" x14ac:dyDescent="0.2">
      <c r="A74" s="27" t="s">
        <v>49</v>
      </c>
      <c r="B74">
        <v>26</v>
      </c>
      <c r="C74">
        <v>500</v>
      </c>
      <c r="D74" s="11">
        <v>38859</v>
      </c>
      <c r="E74" s="12">
        <v>142</v>
      </c>
      <c r="F74" s="12">
        <v>1900</v>
      </c>
      <c r="G74" s="11">
        <v>38859</v>
      </c>
      <c r="H74" s="12">
        <v>15</v>
      </c>
      <c r="I74" s="12">
        <v>13</v>
      </c>
      <c r="J74" s="13">
        <v>0.9285714285714286</v>
      </c>
      <c r="K74" s="12">
        <v>4</v>
      </c>
      <c r="L74" s="13">
        <v>4.5999999999999985E-2</v>
      </c>
      <c r="M74" s="13">
        <v>2.0999999999999908E-2</v>
      </c>
      <c r="N74" s="40">
        <v>31.67</v>
      </c>
    </row>
    <row r="75" spans="1:17" x14ac:dyDescent="0.2">
      <c r="A75" s="27" t="s">
        <v>50</v>
      </c>
      <c r="B75">
        <v>1</v>
      </c>
      <c r="C75">
        <v>1400</v>
      </c>
      <c r="D75" s="11">
        <v>38980</v>
      </c>
      <c r="E75" s="12">
        <v>263</v>
      </c>
      <c r="F75" s="12">
        <v>1800</v>
      </c>
      <c r="G75" s="11">
        <v>38982</v>
      </c>
      <c r="H75" s="12">
        <v>53</v>
      </c>
      <c r="I75" s="12">
        <v>56</v>
      </c>
      <c r="J75" s="13">
        <v>1.0769230769230769</v>
      </c>
      <c r="K75" s="12">
        <v>5</v>
      </c>
      <c r="L75" s="13">
        <v>0.44399999999999995</v>
      </c>
      <c r="M75" s="13">
        <v>0.4</v>
      </c>
      <c r="N75" s="45" t="s">
        <v>59</v>
      </c>
      <c r="O75" s="99"/>
      <c r="P75" s="45"/>
    </row>
    <row r="76" spans="1:17" x14ac:dyDescent="0.2">
      <c r="A76" s="27" t="s">
        <v>50</v>
      </c>
      <c r="B76">
        <v>2</v>
      </c>
      <c r="C76">
        <v>1200</v>
      </c>
      <c r="D76" s="11">
        <v>38993</v>
      </c>
      <c r="E76" s="12">
        <v>276</v>
      </c>
      <c r="F76" s="12">
        <v>2100</v>
      </c>
      <c r="G76" s="11">
        <v>38997</v>
      </c>
      <c r="H76" s="12">
        <v>106</v>
      </c>
      <c r="I76" s="12">
        <v>83</v>
      </c>
      <c r="J76" s="13">
        <v>0.79047619047619044</v>
      </c>
      <c r="K76" s="12">
        <v>7</v>
      </c>
      <c r="L76" s="13">
        <v>7.5000000000000011E-2</v>
      </c>
      <c r="M76" s="13">
        <v>0.12</v>
      </c>
      <c r="N76" s="40">
        <v>35.06</v>
      </c>
      <c r="Q76" t="s">
        <v>77</v>
      </c>
    </row>
    <row r="77" spans="1:17" x14ac:dyDescent="0.2">
      <c r="A77" s="27" t="s">
        <v>50</v>
      </c>
      <c r="B77">
        <v>3</v>
      </c>
      <c r="C77">
        <v>1600</v>
      </c>
      <c r="D77" s="11">
        <v>38998</v>
      </c>
      <c r="E77" s="12">
        <v>281</v>
      </c>
      <c r="F77" s="12">
        <v>1800</v>
      </c>
      <c r="G77" s="11">
        <v>39000</v>
      </c>
      <c r="H77" s="12">
        <v>51</v>
      </c>
      <c r="I77" s="12">
        <v>21</v>
      </c>
      <c r="J77" s="13">
        <v>0.42</v>
      </c>
      <c r="K77" s="12">
        <v>2</v>
      </c>
      <c r="L77" s="13">
        <v>0.16699999999999998</v>
      </c>
      <c r="M77" s="13">
        <v>0.11</v>
      </c>
      <c r="N77" s="40">
        <v>18.850000000000001</v>
      </c>
    </row>
    <row r="78" spans="1:17" x14ac:dyDescent="0.2">
      <c r="A78" s="27" t="s">
        <v>50</v>
      </c>
      <c r="B78">
        <v>4</v>
      </c>
      <c r="C78">
        <v>600</v>
      </c>
      <c r="D78" s="11">
        <v>39004</v>
      </c>
      <c r="E78" s="12">
        <v>287</v>
      </c>
      <c r="F78" s="12">
        <v>1300</v>
      </c>
      <c r="G78" s="11">
        <v>39005</v>
      </c>
      <c r="H78" s="12">
        <v>32</v>
      </c>
      <c r="I78" s="12">
        <v>22</v>
      </c>
      <c r="J78" s="13">
        <v>0.70967741935483875</v>
      </c>
      <c r="K78" s="12">
        <v>4</v>
      </c>
      <c r="L78" s="13">
        <v>8.199999999999999E-2</v>
      </c>
      <c r="M78" s="13">
        <v>0.16</v>
      </c>
      <c r="N78" s="40">
        <v>15.74</v>
      </c>
    </row>
    <row r="79" spans="1:17" x14ac:dyDescent="0.2">
      <c r="A79" s="27" t="s">
        <v>50</v>
      </c>
      <c r="B79">
        <v>5</v>
      </c>
      <c r="C79">
        <v>500</v>
      </c>
      <c r="D79" s="11">
        <v>39007</v>
      </c>
      <c r="E79" s="12">
        <v>290</v>
      </c>
      <c r="F79">
        <v>300</v>
      </c>
      <c r="G79" s="11">
        <v>39008</v>
      </c>
      <c r="H79" s="12">
        <v>22</v>
      </c>
      <c r="I79" s="12">
        <v>22</v>
      </c>
      <c r="J79" s="13">
        <v>1</v>
      </c>
      <c r="K79" s="12">
        <v>4</v>
      </c>
      <c r="L79" s="13">
        <v>0.27</v>
      </c>
      <c r="M79" s="13">
        <v>0.18</v>
      </c>
      <c r="N79" s="40">
        <v>25.32</v>
      </c>
    </row>
    <row r="80" spans="1:17" x14ac:dyDescent="0.2">
      <c r="A80" s="27" t="s">
        <v>50</v>
      </c>
      <c r="B80">
        <v>6</v>
      </c>
      <c r="C80">
        <v>1600</v>
      </c>
      <c r="D80" s="11">
        <v>39015</v>
      </c>
      <c r="E80" s="12">
        <v>298</v>
      </c>
      <c r="F80" s="12">
        <v>1500</v>
      </c>
      <c r="G80" s="11">
        <v>39016</v>
      </c>
      <c r="H80" s="12">
        <v>24</v>
      </c>
      <c r="I80" s="12">
        <v>17</v>
      </c>
      <c r="J80" s="13">
        <v>0.73913043478260865</v>
      </c>
      <c r="K80" s="12">
        <v>7</v>
      </c>
      <c r="L80" s="13">
        <v>0.18399999999999997</v>
      </c>
      <c r="M80" s="44" t="s">
        <v>59</v>
      </c>
      <c r="N80" s="40">
        <v>22.2</v>
      </c>
    </row>
    <row r="81" spans="1:14" x14ac:dyDescent="0.2">
      <c r="A81" s="27" t="s">
        <v>50</v>
      </c>
      <c r="B81">
        <v>7</v>
      </c>
      <c r="C81">
        <v>2200</v>
      </c>
      <c r="D81" s="11">
        <v>39032</v>
      </c>
      <c r="E81" s="12">
        <v>315</v>
      </c>
      <c r="F81" s="12">
        <v>1700</v>
      </c>
      <c r="G81" s="11">
        <v>39033</v>
      </c>
      <c r="H81" s="12">
        <v>20</v>
      </c>
      <c r="I81" s="12">
        <v>30</v>
      </c>
      <c r="J81" s="13">
        <v>1.5789473684210527</v>
      </c>
      <c r="K81" s="12">
        <v>4</v>
      </c>
      <c r="L81" s="13">
        <v>0.42600000000000005</v>
      </c>
      <c r="M81" s="13">
        <v>0.24999999999999997</v>
      </c>
      <c r="N81" s="40">
        <v>23.42</v>
      </c>
    </row>
    <row r="82" spans="1:14" x14ac:dyDescent="0.2">
      <c r="A82" s="27" t="s">
        <v>50</v>
      </c>
      <c r="B82">
        <v>8</v>
      </c>
      <c r="C82">
        <v>800</v>
      </c>
      <c r="D82" s="11">
        <v>39034</v>
      </c>
      <c r="E82" s="12">
        <v>317</v>
      </c>
      <c r="F82" s="12">
        <v>1400</v>
      </c>
      <c r="G82" s="11">
        <v>39035</v>
      </c>
      <c r="H82" s="12">
        <v>31</v>
      </c>
      <c r="I82" s="12">
        <v>26</v>
      </c>
      <c r="J82" s="13">
        <v>0.8666666666666667</v>
      </c>
      <c r="K82" s="12">
        <v>4</v>
      </c>
      <c r="L82" s="13">
        <v>0.14599999999999991</v>
      </c>
      <c r="M82" s="13">
        <v>0.121</v>
      </c>
      <c r="N82" s="40">
        <v>40.35</v>
      </c>
    </row>
    <row r="83" spans="1:14" x14ac:dyDescent="0.2">
      <c r="A83" s="27" t="s">
        <v>50</v>
      </c>
      <c r="B83">
        <v>9</v>
      </c>
      <c r="C83">
        <v>1400</v>
      </c>
      <c r="D83" s="11">
        <v>39048</v>
      </c>
      <c r="E83" s="12">
        <v>331</v>
      </c>
      <c r="F83" s="12">
        <v>1100</v>
      </c>
      <c r="G83" s="11">
        <v>39050</v>
      </c>
      <c r="H83" s="12">
        <v>46</v>
      </c>
      <c r="I83" s="12">
        <v>34</v>
      </c>
      <c r="J83" s="13">
        <v>0.75555555555555554</v>
      </c>
      <c r="K83" s="12">
        <v>2</v>
      </c>
      <c r="L83" s="13">
        <v>0.36199999999999999</v>
      </c>
      <c r="M83" s="13">
        <v>0.27800000000000002</v>
      </c>
      <c r="N83" s="40">
        <v>29.65</v>
      </c>
    </row>
    <row r="84" spans="1:14" x14ac:dyDescent="0.2">
      <c r="A84" s="27" t="s">
        <v>50</v>
      </c>
      <c r="B84">
        <v>10</v>
      </c>
      <c r="C84">
        <v>1700</v>
      </c>
      <c r="D84" s="11">
        <v>39061</v>
      </c>
      <c r="E84" s="12">
        <v>344</v>
      </c>
      <c r="F84" s="12">
        <v>2000</v>
      </c>
      <c r="G84" s="11">
        <v>39062</v>
      </c>
      <c r="H84" s="12">
        <v>28</v>
      </c>
      <c r="I84" s="12">
        <v>21</v>
      </c>
      <c r="J84" s="13">
        <v>0.77777777777777779</v>
      </c>
      <c r="K84" s="12">
        <v>3</v>
      </c>
      <c r="L84" s="13">
        <v>0.31499999999999995</v>
      </c>
      <c r="M84" s="13">
        <v>0.47499999999999998</v>
      </c>
      <c r="N84" s="40">
        <v>17.600000000000001</v>
      </c>
    </row>
    <row r="85" spans="1:14" x14ac:dyDescent="0.2">
      <c r="A85" s="27" t="s">
        <v>50</v>
      </c>
      <c r="B85">
        <v>11</v>
      </c>
      <c r="C85">
        <v>500</v>
      </c>
      <c r="D85" s="11">
        <v>39068</v>
      </c>
      <c r="E85" s="12">
        <v>351</v>
      </c>
      <c r="F85" s="12">
        <v>1600</v>
      </c>
      <c r="G85" s="11">
        <v>39070</v>
      </c>
      <c r="H85" s="12">
        <v>60</v>
      </c>
      <c r="I85" s="12">
        <v>46</v>
      </c>
      <c r="J85" s="13">
        <v>0.77966101694915257</v>
      </c>
      <c r="K85" s="12">
        <v>4</v>
      </c>
      <c r="L85" s="13">
        <v>0.47799999999999998</v>
      </c>
      <c r="M85" s="13">
        <v>0.503</v>
      </c>
      <c r="N85" s="40">
        <v>28.61</v>
      </c>
    </row>
    <row r="86" spans="1:14" x14ac:dyDescent="0.2">
      <c r="A86" s="27" t="s">
        <v>50</v>
      </c>
      <c r="B86">
        <v>12</v>
      </c>
      <c r="C86" s="12">
        <v>2400</v>
      </c>
      <c r="D86" s="11">
        <v>39093</v>
      </c>
      <c r="E86" s="12">
        <v>11</v>
      </c>
      <c r="F86" s="12">
        <v>1600</v>
      </c>
      <c r="G86" s="11">
        <v>39096</v>
      </c>
      <c r="H86" s="12">
        <v>65</v>
      </c>
      <c r="I86" s="12">
        <v>53</v>
      </c>
      <c r="J86" s="13">
        <v>0.828125</v>
      </c>
      <c r="K86" s="12">
        <v>3</v>
      </c>
      <c r="L86" s="13">
        <v>0.49</v>
      </c>
      <c r="M86" s="13">
        <v>0.25399999999999989</v>
      </c>
      <c r="N86" s="40">
        <v>41.47</v>
      </c>
    </row>
    <row r="87" spans="1:14" x14ac:dyDescent="0.2">
      <c r="A87" s="27" t="s">
        <v>50</v>
      </c>
      <c r="B87">
        <v>13</v>
      </c>
      <c r="C87" s="12">
        <v>1400</v>
      </c>
      <c r="D87" s="11">
        <v>39112</v>
      </c>
      <c r="E87" s="12">
        <v>30</v>
      </c>
      <c r="F87" s="12">
        <v>2300</v>
      </c>
      <c r="G87" s="11">
        <v>39113</v>
      </c>
      <c r="H87" s="12">
        <v>34</v>
      </c>
      <c r="I87" s="12">
        <v>26</v>
      </c>
      <c r="J87" s="13">
        <v>0.78787878787878785</v>
      </c>
      <c r="K87" s="12">
        <v>2</v>
      </c>
      <c r="L87" s="13">
        <v>0.34000000000000008</v>
      </c>
      <c r="M87" s="13">
        <v>0.31800000000000006</v>
      </c>
      <c r="N87" s="40">
        <v>16.91</v>
      </c>
    </row>
    <row r="88" spans="1:14" x14ac:dyDescent="0.2">
      <c r="A88" s="27" t="s">
        <v>50</v>
      </c>
      <c r="B88">
        <v>14</v>
      </c>
      <c r="C88" s="12">
        <v>2300</v>
      </c>
      <c r="D88" s="11">
        <v>39123</v>
      </c>
      <c r="E88" s="12">
        <v>41</v>
      </c>
      <c r="F88" s="12">
        <v>1100</v>
      </c>
      <c r="G88" s="11">
        <v>39125</v>
      </c>
      <c r="H88" s="12">
        <v>37</v>
      </c>
      <c r="I88" s="12">
        <v>31</v>
      </c>
      <c r="J88" s="13">
        <v>0.86111111111111116</v>
      </c>
      <c r="K88" s="12">
        <v>3</v>
      </c>
      <c r="L88" s="13">
        <v>0.33400000000000007</v>
      </c>
      <c r="M88" s="13">
        <v>0.32100000000000006</v>
      </c>
      <c r="N88" s="40">
        <v>16.149999999999999</v>
      </c>
    </row>
    <row r="89" spans="1:14" x14ac:dyDescent="0.2">
      <c r="A89" s="27" t="s">
        <v>50</v>
      </c>
      <c r="B89">
        <v>15</v>
      </c>
      <c r="C89" s="12">
        <v>1200</v>
      </c>
      <c r="D89" s="11">
        <v>39126</v>
      </c>
      <c r="E89" s="12">
        <v>44</v>
      </c>
      <c r="F89" s="12">
        <v>400</v>
      </c>
      <c r="G89" s="11">
        <v>39128</v>
      </c>
      <c r="H89" s="12">
        <v>41</v>
      </c>
      <c r="I89" s="12">
        <v>17</v>
      </c>
      <c r="J89" s="13">
        <v>0.42499999999999999</v>
      </c>
      <c r="K89" s="12">
        <v>3</v>
      </c>
      <c r="L89" s="13">
        <v>0.17900000000000005</v>
      </c>
      <c r="M89" s="13">
        <v>0.26800000000000002</v>
      </c>
      <c r="N89" s="40">
        <v>21.63</v>
      </c>
    </row>
    <row r="90" spans="1:14" x14ac:dyDescent="0.2">
      <c r="A90" s="27" t="s">
        <v>50</v>
      </c>
      <c r="B90">
        <v>16</v>
      </c>
      <c r="C90" s="12">
        <v>1400</v>
      </c>
      <c r="D90" s="11">
        <v>39136</v>
      </c>
      <c r="E90" s="12">
        <v>54</v>
      </c>
      <c r="F90" s="12">
        <v>1900</v>
      </c>
      <c r="G90" s="11">
        <v>39137</v>
      </c>
      <c r="H90" s="12">
        <v>30</v>
      </c>
      <c r="I90" s="12">
        <v>16</v>
      </c>
      <c r="J90" s="13">
        <v>0.55172413793103448</v>
      </c>
      <c r="K90" s="12">
        <v>2</v>
      </c>
      <c r="L90" s="13">
        <v>0.15799999999999992</v>
      </c>
      <c r="M90" s="13">
        <v>0.1100000000000001</v>
      </c>
      <c r="N90" s="40">
        <v>19.22</v>
      </c>
    </row>
    <row r="91" spans="1:14" x14ac:dyDescent="0.2">
      <c r="A91" s="27" t="s">
        <v>50</v>
      </c>
      <c r="B91">
        <v>17</v>
      </c>
      <c r="C91" s="12">
        <v>1600</v>
      </c>
      <c r="D91" s="11">
        <v>39140</v>
      </c>
      <c r="E91" s="12">
        <v>58</v>
      </c>
      <c r="F91" s="12">
        <v>2000</v>
      </c>
      <c r="G91" s="11">
        <v>39143</v>
      </c>
      <c r="H91" s="12">
        <v>77</v>
      </c>
      <c r="I91" s="12">
        <v>34</v>
      </c>
      <c r="J91" s="13">
        <v>0.44736842105263158</v>
      </c>
      <c r="K91" s="12">
        <v>2</v>
      </c>
      <c r="L91" s="13">
        <v>0.19100000000000006</v>
      </c>
      <c r="M91" s="13">
        <v>0.30099999999999993</v>
      </c>
      <c r="N91" s="40">
        <v>30.24</v>
      </c>
    </row>
    <row r="92" spans="1:14" x14ac:dyDescent="0.2">
      <c r="A92" s="27" t="s">
        <v>50</v>
      </c>
      <c r="B92">
        <v>18</v>
      </c>
      <c r="C92" s="12">
        <v>300</v>
      </c>
      <c r="D92" s="11">
        <v>39162</v>
      </c>
      <c r="E92" s="12">
        <v>80</v>
      </c>
      <c r="F92" s="12">
        <v>800</v>
      </c>
      <c r="G92" s="11">
        <v>39163</v>
      </c>
      <c r="H92" s="12">
        <v>30</v>
      </c>
      <c r="I92" s="12">
        <v>20</v>
      </c>
      <c r="J92" s="13">
        <v>0.68965517241379315</v>
      </c>
      <c r="K92" s="12">
        <v>3</v>
      </c>
      <c r="L92" s="13">
        <v>0.19399999999999995</v>
      </c>
      <c r="M92" s="13">
        <v>0.14599999999999991</v>
      </c>
      <c r="N92" s="40">
        <v>24.59</v>
      </c>
    </row>
    <row r="93" spans="1:14" x14ac:dyDescent="0.2">
      <c r="A93" s="27" t="s">
        <v>50</v>
      </c>
      <c r="B93">
        <v>19</v>
      </c>
      <c r="C93" s="12">
        <v>700</v>
      </c>
      <c r="D93" s="11">
        <v>39168</v>
      </c>
      <c r="E93" s="12">
        <v>86</v>
      </c>
      <c r="F93" s="12">
        <v>1800</v>
      </c>
      <c r="G93" s="11">
        <v>39169</v>
      </c>
      <c r="H93" s="12">
        <v>36</v>
      </c>
      <c r="I93" s="12">
        <v>14</v>
      </c>
      <c r="J93" s="13">
        <v>0.4</v>
      </c>
      <c r="K93" s="12">
        <v>2</v>
      </c>
      <c r="L93" s="13">
        <v>0.1080000000000001</v>
      </c>
      <c r="M93" s="13">
        <v>9.099999999999997E-2</v>
      </c>
      <c r="N93" s="40">
        <v>32.24</v>
      </c>
    </row>
    <row r="94" spans="1:14" x14ac:dyDescent="0.2">
      <c r="A94" s="27" t="s">
        <v>50</v>
      </c>
      <c r="B94">
        <v>20</v>
      </c>
      <c r="C94" s="12">
        <v>1400</v>
      </c>
      <c r="D94" s="11">
        <v>39170</v>
      </c>
      <c r="E94" s="12">
        <v>88</v>
      </c>
      <c r="F94" s="12">
        <v>1700</v>
      </c>
      <c r="G94" s="11">
        <v>39902</v>
      </c>
      <c r="H94" s="12">
        <v>28</v>
      </c>
      <c r="I94" s="12">
        <v>18</v>
      </c>
      <c r="J94" s="13">
        <v>0.66666666666666663</v>
      </c>
      <c r="K94" s="12">
        <v>3</v>
      </c>
      <c r="L94" s="13">
        <v>0.16399999999999992</v>
      </c>
      <c r="M94" s="13">
        <v>0.20600000000000018</v>
      </c>
      <c r="N94" s="40">
        <v>20.05</v>
      </c>
    </row>
    <row r="95" spans="1:14" x14ac:dyDescent="0.2">
      <c r="A95" s="27" t="s">
        <v>50</v>
      </c>
      <c r="B95">
        <v>21</v>
      </c>
      <c r="C95" s="12">
        <v>700</v>
      </c>
      <c r="D95" s="11">
        <v>39179</v>
      </c>
      <c r="E95" s="12">
        <v>97</v>
      </c>
      <c r="F95" s="12">
        <v>100</v>
      </c>
      <c r="G95" s="11">
        <v>39181</v>
      </c>
      <c r="H95" s="12">
        <v>43</v>
      </c>
      <c r="I95" s="12">
        <v>50</v>
      </c>
      <c r="J95" s="13">
        <v>1.1904761904761905</v>
      </c>
      <c r="K95" s="12">
        <v>7</v>
      </c>
      <c r="L95" s="13">
        <v>0.39300000000000002</v>
      </c>
      <c r="M95" s="13">
        <v>0.32800000000000007</v>
      </c>
      <c r="N95" s="40">
        <v>29.28</v>
      </c>
    </row>
    <row r="96" spans="1:14" x14ac:dyDescent="0.2">
      <c r="A96" s="27" t="s">
        <v>50</v>
      </c>
      <c r="B96">
        <v>22</v>
      </c>
      <c r="C96" s="12">
        <v>2300</v>
      </c>
      <c r="D96" s="11">
        <v>39181</v>
      </c>
      <c r="E96" s="12">
        <v>99</v>
      </c>
      <c r="F96" s="12">
        <v>900</v>
      </c>
      <c r="G96" s="11">
        <v>39182</v>
      </c>
      <c r="H96" s="12">
        <v>11</v>
      </c>
      <c r="I96" s="12">
        <v>12</v>
      </c>
      <c r="J96" s="13">
        <v>1.2</v>
      </c>
      <c r="K96" s="12">
        <v>3</v>
      </c>
      <c r="L96" s="13">
        <v>0.1100000000000001</v>
      </c>
      <c r="M96" s="13">
        <v>7.1000000000000174E-2</v>
      </c>
      <c r="N96" s="40">
        <v>41.68</v>
      </c>
    </row>
    <row r="97" spans="1:14" x14ac:dyDescent="0.2">
      <c r="A97" s="27" t="s">
        <v>50</v>
      </c>
      <c r="B97">
        <v>23</v>
      </c>
      <c r="C97" s="12">
        <v>2300</v>
      </c>
      <c r="D97" s="11">
        <v>39183</v>
      </c>
      <c r="E97" s="12">
        <v>101</v>
      </c>
      <c r="F97" s="12">
        <v>2200</v>
      </c>
      <c r="G97" s="11">
        <v>39185</v>
      </c>
      <c r="H97" s="12">
        <v>48</v>
      </c>
      <c r="I97" s="12">
        <v>22</v>
      </c>
      <c r="J97" s="13">
        <v>0.46808510638297873</v>
      </c>
      <c r="K97" s="12">
        <v>3</v>
      </c>
      <c r="L97" s="13">
        <v>0.25800000000000001</v>
      </c>
      <c r="M97" s="13">
        <v>0.26500000000000012</v>
      </c>
      <c r="N97" s="40">
        <v>21.3</v>
      </c>
    </row>
    <row r="98" spans="1:14" x14ac:dyDescent="0.2">
      <c r="A98" s="27" t="s">
        <v>50</v>
      </c>
      <c r="B98">
        <v>24</v>
      </c>
      <c r="C98" s="12">
        <v>2300</v>
      </c>
      <c r="D98" s="11">
        <v>39192</v>
      </c>
      <c r="E98" s="12">
        <v>110</v>
      </c>
      <c r="F98" s="12">
        <v>1500</v>
      </c>
      <c r="G98" s="11">
        <v>39193</v>
      </c>
      <c r="H98" s="12">
        <v>17</v>
      </c>
      <c r="I98" s="12">
        <v>15</v>
      </c>
      <c r="J98" s="13">
        <v>0.9375</v>
      </c>
      <c r="K98" s="12">
        <v>4</v>
      </c>
      <c r="L98" s="13">
        <v>0.16900000000000004</v>
      </c>
      <c r="M98" s="13">
        <v>0.19199999999999995</v>
      </c>
      <c r="N98" s="40">
        <v>16.3</v>
      </c>
    </row>
    <row r="99" spans="1:14" x14ac:dyDescent="0.2">
      <c r="A99" s="27" t="s">
        <v>50</v>
      </c>
      <c r="B99">
        <v>25</v>
      </c>
      <c r="C99" s="12">
        <v>2000</v>
      </c>
      <c r="D99" s="11">
        <v>39194</v>
      </c>
      <c r="E99" s="12">
        <v>112</v>
      </c>
      <c r="F99" s="12">
        <v>2000</v>
      </c>
      <c r="G99" s="11">
        <v>39196</v>
      </c>
      <c r="H99" s="12">
        <v>49</v>
      </c>
      <c r="I99" s="12">
        <v>37</v>
      </c>
      <c r="J99" s="13">
        <v>0.77083333333333337</v>
      </c>
      <c r="K99" s="12">
        <v>3</v>
      </c>
      <c r="L99" s="13">
        <v>0.38600000000000012</v>
      </c>
      <c r="M99" s="13">
        <v>0.29300000000000015</v>
      </c>
      <c r="N99" s="40">
        <v>25.28</v>
      </c>
    </row>
    <row r="100" spans="1:14" x14ac:dyDescent="0.2">
      <c r="A100" s="27" t="s">
        <v>50</v>
      </c>
      <c r="B100">
        <v>26</v>
      </c>
      <c r="C100" s="12">
        <v>1700</v>
      </c>
      <c r="D100" s="11">
        <v>39203</v>
      </c>
      <c r="E100" s="12">
        <v>121</v>
      </c>
      <c r="F100" s="12">
        <v>1400</v>
      </c>
      <c r="G100" s="11">
        <v>39204</v>
      </c>
      <c r="H100" s="12">
        <v>22</v>
      </c>
      <c r="I100" s="12">
        <v>30</v>
      </c>
      <c r="J100" s="13">
        <v>1.4285714285714286</v>
      </c>
      <c r="K100" s="12">
        <v>5</v>
      </c>
      <c r="L100" s="13">
        <v>0.10499999999999998</v>
      </c>
      <c r="M100" s="13">
        <v>0.2779999999999998</v>
      </c>
      <c r="N100" s="40">
        <v>13.25</v>
      </c>
    </row>
    <row r="101" spans="1:14" x14ac:dyDescent="0.2">
      <c r="A101" s="27" t="s">
        <v>50</v>
      </c>
      <c r="B101">
        <v>27</v>
      </c>
      <c r="C101" s="12">
        <v>500</v>
      </c>
      <c r="D101" s="11">
        <v>39206</v>
      </c>
      <c r="E101" s="12">
        <v>124</v>
      </c>
      <c r="F101" s="12">
        <v>2200</v>
      </c>
      <c r="G101" s="11">
        <v>39208</v>
      </c>
      <c r="H101" s="12">
        <v>66</v>
      </c>
      <c r="I101" s="12">
        <v>33</v>
      </c>
      <c r="J101" s="13">
        <v>0.50769230769230766</v>
      </c>
      <c r="K101" s="12">
        <v>5</v>
      </c>
      <c r="L101" s="13">
        <v>0.27099999999999991</v>
      </c>
      <c r="M101" s="13">
        <v>0.32699999999999996</v>
      </c>
      <c r="N101" s="40">
        <v>22.67</v>
      </c>
    </row>
    <row r="102" spans="1:14" x14ac:dyDescent="0.2">
      <c r="A102" s="27" t="s">
        <v>50</v>
      </c>
      <c r="B102">
        <v>28</v>
      </c>
      <c r="C102" s="12">
        <v>100</v>
      </c>
      <c r="D102" s="11">
        <v>39224</v>
      </c>
      <c r="E102" s="12">
        <v>142</v>
      </c>
      <c r="F102" s="12">
        <v>1700</v>
      </c>
      <c r="G102" s="11">
        <v>39224</v>
      </c>
      <c r="H102" s="12">
        <v>17</v>
      </c>
      <c r="I102" s="12">
        <v>16</v>
      </c>
      <c r="J102" s="13">
        <v>1</v>
      </c>
      <c r="K102" s="12">
        <v>3</v>
      </c>
      <c r="L102" s="13">
        <v>0.21599999999999997</v>
      </c>
      <c r="M102" s="13">
        <v>0.13600000000000012</v>
      </c>
      <c r="N102" s="40">
        <v>22.36</v>
      </c>
    </row>
    <row r="103" spans="1:14" x14ac:dyDescent="0.2">
      <c r="A103" s="27" t="s">
        <v>51</v>
      </c>
      <c r="B103">
        <v>1</v>
      </c>
      <c r="C103">
        <v>1800</v>
      </c>
      <c r="D103" s="11">
        <v>39368</v>
      </c>
      <c r="E103" s="12">
        <v>286</v>
      </c>
      <c r="F103">
        <v>2300</v>
      </c>
      <c r="G103" s="11">
        <v>39369</v>
      </c>
      <c r="H103" s="12">
        <v>30</v>
      </c>
      <c r="I103" s="12">
        <v>22</v>
      </c>
      <c r="J103" s="13">
        <v>0.73</v>
      </c>
      <c r="K103" s="12">
        <v>5</v>
      </c>
      <c r="L103" s="13">
        <v>0.13</v>
      </c>
      <c r="M103" s="13">
        <v>0.14000000000000001</v>
      </c>
      <c r="N103" s="40">
        <v>15.01</v>
      </c>
    </row>
    <row r="104" spans="1:14" x14ac:dyDescent="0.2">
      <c r="A104" s="27" t="s">
        <v>51</v>
      </c>
      <c r="B104">
        <v>2</v>
      </c>
      <c r="C104">
        <v>2200</v>
      </c>
      <c r="D104" s="11">
        <v>39371</v>
      </c>
      <c r="E104" s="12">
        <v>289</v>
      </c>
      <c r="F104">
        <v>800</v>
      </c>
      <c r="G104" s="11">
        <v>43026</v>
      </c>
      <c r="H104" s="12">
        <v>34</v>
      </c>
      <c r="I104" s="12">
        <v>29</v>
      </c>
      <c r="J104" s="13">
        <v>0.85</v>
      </c>
      <c r="K104" s="12">
        <v>4</v>
      </c>
      <c r="L104" s="13">
        <v>0.3</v>
      </c>
      <c r="M104" s="13">
        <v>0.2</v>
      </c>
      <c r="N104" s="40">
        <v>29.34</v>
      </c>
    </row>
    <row r="105" spans="1:14" x14ac:dyDescent="0.2">
      <c r="A105" s="27" t="s">
        <v>51</v>
      </c>
      <c r="B105">
        <v>3</v>
      </c>
      <c r="C105">
        <v>2100</v>
      </c>
      <c r="D105" s="11">
        <v>39375</v>
      </c>
      <c r="E105" s="12">
        <v>293</v>
      </c>
      <c r="F105">
        <v>1700</v>
      </c>
      <c r="G105" s="11">
        <v>39376</v>
      </c>
      <c r="H105" s="12">
        <v>20</v>
      </c>
      <c r="I105" s="12">
        <v>21</v>
      </c>
      <c r="J105" s="13">
        <v>1.05</v>
      </c>
      <c r="K105" s="12">
        <v>4</v>
      </c>
      <c r="L105" s="13">
        <v>0.25</v>
      </c>
      <c r="M105" s="13">
        <v>0.24</v>
      </c>
      <c r="N105" s="40">
        <v>28.61</v>
      </c>
    </row>
    <row r="106" spans="1:14" x14ac:dyDescent="0.2">
      <c r="A106" s="27" t="s">
        <v>51</v>
      </c>
      <c r="B106">
        <v>4</v>
      </c>
      <c r="C106">
        <v>200</v>
      </c>
      <c r="D106" s="11">
        <v>39409</v>
      </c>
      <c r="E106" s="12">
        <v>327</v>
      </c>
      <c r="F106">
        <v>1800</v>
      </c>
      <c r="G106" s="11">
        <v>39409</v>
      </c>
      <c r="H106" s="12">
        <v>16</v>
      </c>
      <c r="I106" s="12">
        <v>13</v>
      </c>
      <c r="J106" s="13">
        <v>0.81</v>
      </c>
      <c r="K106" s="12">
        <v>3</v>
      </c>
      <c r="L106" s="13">
        <v>0.17</v>
      </c>
      <c r="M106" s="13">
        <v>0.26</v>
      </c>
      <c r="N106" s="40">
        <v>12.09</v>
      </c>
    </row>
    <row r="107" spans="1:14" x14ac:dyDescent="0.2">
      <c r="A107" s="27" t="s">
        <v>51</v>
      </c>
      <c r="B107">
        <v>5</v>
      </c>
      <c r="C107">
        <v>700</v>
      </c>
      <c r="D107" s="11">
        <v>39416</v>
      </c>
      <c r="E107" s="12">
        <v>334</v>
      </c>
      <c r="F107">
        <v>500</v>
      </c>
      <c r="G107" s="11">
        <v>39418</v>
      </c>
      <c r="H107" s="12">
        <v>46</v>
      </c>
      <c r="I107" s="12">
        <v>85</v>
      </c>
      <c r="J107" s="13">
        <v>1.85</v>
      </c>
      <c r="K107" s="12">
        <v>5</v>
      </c>
      <c r="L107" s="13">
        <v>0.7</v>
      </c>
      <c r="M107" s="13">
        <v>0.47</v>
      </c>
      <c r="N107" s="40">
        <v>30.34</v>
      </c>
    </row>
    <row r="108" spans="1:14" x14ac:dyDescent="0.2">
      <c r="A108" s="27" t="s">
        <v>51</v>
      </c>
      <c r="B108">
        <v>6</v>
      </c>
      <c r="C108">
        <v>1000</v>
      </c>
      <c r="D108" s="11">
        <v>39422</v>
      </c>
      <c r="E108" s="12">
        <v>340</v>
      </c>
      <c r="F108">
        <v>2100</v>
      </c>
      <c r="G108" s="11">
        <v>39424</v>
      </c>
      <c r="H108" s="12">
        <v>59</v>
      </c>
      <c r="I108" s="12">
        <v>61</v>
      </c>
      <c r="J108" s="13">
        <v>1.03</v>
      </c>
      <c r="K108" s="12">
        <v>4</v>
      </c>
      <c r="L108" s="13">
        <v>0.48</v>
      </c>
      <c r="M108" s="13">
        <v>0.26</v>
      </c>
      <c r="N108" s="40">
        <v>41.7</v>
      </c>
    </row>
    <row r="109" spans="1:14" x14ac:dyDescent="0.2">
      <c r="A109" s="27" t="s">
        <v>51</v>
      </c>
      <c r="B109">
        <v>7</v>
      </c>
      <c r="C109">
        <v>100</v>
      </c>
      <c r="D109" s="11">
        <v>39426</v>
      </c>
      <c r="E109" s="12">
        <v>344</v>
      </c>
      <c r="F109">
        <v>1400</v>
      </c>
      <c r="G109" s="11">
        <v>39427</v>
      </c>
      <c r="H109" s="12">
        <v>27</v>
      </c>
      <c r="I109" s="12">
        <v>28</v>
      </c>
      <c r="J109" s="13">
        <v>1.04</v>
      </c>
      <c r="K109" s="12">
        <v>3</v>
      </c>
      <c r="L109" s="13">
        <v>0.24</v>
      </c>
      <c r="M109" s="13">
        <v>0.35</v>
      </c>
      <c r="N109" s="40">
        <v>27.2</v>
      </c>
    </row>
    <row r="110" spans="1:14" x14ac:dyDescent="0.2">
      <c r="A110" s="27" t="s">
        <v>51</v>
      </c>
      <c r="B110">
        <v>8</v>
      </c>
      <c r="C110">
        <v>2300</v>
      </c>
      <c r="D110" s="11">
        <v>39440</v>
      </c>
      <c r="E110" s="12">
        <v>358</v>
      </c>
      <c r="F110">
        <v>1300</v>
      </c>
      <c r="G110" s="11">
        <v>39441</v>
      </c>
      <c r="H110" s="12">
        <v>14</v>
      </c>
      <c r="I110" s="12">
        <v>13</v>
      </c>
      <c r="J110" s="13">
        <v>0.93</v>
      </c>
      <c r="K110" s="12">
        <v>2</v>
      </c>
      <c r="L110" s="13">
        <v>0.17</v>
      </c>
      <c r="M110" s="13">
        <v>0.1</v>
      </c>
      <c r="N110" s="40">
        <v>15.07</v>
      </c>
    </row>
    <row r="111" spans="1:14" x14ac:dyDescent="0.2">
      <c r="A111" s="27" t="s">
        <v>51</v>
      </c>
      <c r="B111">
        <v>9</v>
      </c>
      <c r="C111">
        <v>1900</v>
      </c>
      <c r="D111" s="11">
        <v>39446</v>
      </c>
      <c r="E111" s="12">
        <v>364</v>
      </c>
      <c r="F111">
        <v>1700</v>
      </c>
      <c r="G111" s="11">
        <v>39447</v>
      </c>
      <c r="H111" s="12">
        <v>22</v>
      </c>
      <c r="I111" s="12">
        <v>12</v>
      </c>
      <c r="J111" s="13">
        <v>0.55000000000000004</v>
      </c>
      <c r="K111" s="12">
        <v>2</v>
      </c>
      <c r="L111" s="13">
        <v>0.12</v>
      </c>
      <c r="M111" s="13">
        <v>-0.1</v>
      </c>
      <c r="N111" s="40">
        <v>40.9</v>
      </c>
    </row>
    <row r="112" spans="1:14" x14ac:dyDescent="0.2">
      <c r="A112" s="27" t="s">
        <v>51</v>
      </c>
      <c r="B112">
        <v>10</v>
      </c>
      <c r="C112">
        <v>400</v>
      </c>
      <c r="D112" s="11">
        <v>39451</v>
      </c>
      <c r="E112" s="12">
        <v>4</v>
      </c>
      <c r="F112">
        <v>2300</v>
      </c>
      <c r="G112" s="11">
        <v>39454</v>
      </c>
      <c r="H112" s="12">
        <v>91</v>
      </c>
      <c r="I112" s="12">
        <v>76</v>
      </c>
      <c r="J112" s="13">
        <v>0.84</v>
      </c>
      <c r="K112" s="12">
        <v>3</v>
      </c>
      <c r="L112" s="13">
        <v>0.66</v>
      </c>
      <c r="M112" s="13">
        <v>0.57999999999999996</v>
      </c>
      <c r="N112" s="40">
        <v>30.47</v>
      </c>
    </row>
    <row r="113" spans="1:14" x14ac:dyDescent="0.2">
      <c r="A113" s="27" t="s">
        <v>51</v>
      </c>
      <c r="B113">
        <v>11</v>
      </c>
      <c r="C113">
        <v>1900</v>
      </c>
      <c r="D113" s="11">
        <v>39455</v>
      </c>
      <c r="E113" s="12">
        <v>8</v>
      </c>
      <c r="F113">
        <v>2400</v>
      </c>
      <c r="G113" s="11">
        <v>39456</v>
      </c>
      <c r="H113" s="12">
        <v>29</v>
      </c>
      <c r="I113" s="12">
        <v>22</v>
      </c>
      <c r="J113" s="13">
        <v>0.76</v>
      </c>
      <c r="K113" s="12">
        <v>2</v>
      </c>
      <c r="L113" s="13">
        <v>0.21</v>
      </c>
      <c r="M113" s="13">
        <v>0.1</v>
      </c>
      <c r="N113" s="40">
        <v>19.18</v>
      </c>
    </row>
    <row r="114" spans="1:14" x14ac:dyDescent="0.2">
      <c r="A114" s="27" t="s">
        <v>51</v>
      </c>
      <c r="B114">
        <v>12</v>
      </c>
      <c r="C114">
        <v>400</v>
      </c>
      <c r="D114" s="11">
        <v>39471</v>
      </c>
      <c r="E114" s="12">
        <v>24</v>
      </c>
      <c r="F114">
        <v>500</v>
      </c>
      <c r="G114" s="11">
        <v>39472</v>
      </c>
      <c r="H114" s="12">
        <v>25</v>
      </c>
      <c r="I114" s="12">
        <v>15</v>
      </c>
      <c r="J114" s="13">
        <v>0.6</v>
      </c>
      <c r="K114" s="12">
        <v>3</v>
      </c>
      <c r="L114" s="13">
        <v>0.15</v>
      </c>
      <c r="M114" s="13">
        <v>0.25</v>
      </c>
      <c r="N114" s="40">
        <v>22.36</v>
      </c>
    </row>
    <row r="115" spans="1:14" x14ac:dyDescent="0.2">
      <c r="A115" s="27" t="s">
        <v>51</v>
      </c>
      <c r="B115">
        <v>13</v>
      </c>
      <c r="C115">
        <v>1100</v>
      </c>
      <c r="D115" s="11">
        <v>39474</v>
      </c>
      <c r="E115" s="12">
        <v>27</v>
      </c>
      <c r="F115">
        <v>2400</v>
      </c>
      <c r="G115" s="11">
        <v>39475</v>
      </c>
      <c r="H115" s="12">
        <v>37</v>
      </c>
      <c r="I115" s="12">
        <v>41</v>
      </c>
      <c r="J115" s="13">
        <v>1.1100000000000001</v>
      </c>
      <c r="K115" s="12">
        <v>4</v>
      </c>
      <c r="L115" s="13">
        <v>0.39</v>
      </c>
      <c r="M115" s="13">
        <v>0.23</v>
      </c>
      <c r="N115" s="40">
        <v>45.58</v>
      </c>
    </row>
    <row r="116" spans="1:14" x14ac:dyDescent="0.2">
      <c r="A116" s="27" t="s">
        <v>51</v>
      </c>
      <c r="B116">
        <v>14</v>
      </c>
      <c r="C116">
        <v>1900</v>
      </c>
      <c r="D116" s="11">
        <v>39476</v>
      </c>
      <c r="E116" s="12">
        <v>29</v>
      </c>
      <c r="F116">
        <v>2400</v>
      </c>
      <c r="G116" s="11">
        <v>39477</v>
      </c>
      <c r="H116" s="12">
        <v>29</v>
      </c>
      <c r="I116" s="12">
        <v>19</v>
      </c>
      <c r="J116" s="13">
        <v>0.76</v>
      </c>
      <c r="K116" s="12">
        <v>2</v>
      </c>
      <c r="L116" s="13">
        <v>0.13</v>
      </c>
      <c r="M116" s="13">
        <v>0.16</v>
      </c>
      <c r="N116" s="40">
        <v>23.61</v>
      </c>
    </row>
    <row r="117" spans="1:14" x14ac:dyDescent="0.2">
      <c r="A117" s="27" t="s">
        <v>51</v>
      </c>
      <c r="B117">
        <v>15</v>
      </c>
      <c r="C117">
        <v>500</v>
      </c>
      <c r="D117" s="11">
        <v>39479</v>
      </c>
      <c r="E117" s="12">
        <v>32</v>
      </c>
      <c r="F117">
        <v>1600</v>
      </c>
      <c r="G117" s="11">
        <v>39480</v>
      </c>
      <c r="H117" s="12">
        <v>35</v>
      </c>
      <c r="I117" s="12">
        <v>18</v>
      </c>
      <c r="J117" s="13">
        <v>0.51</v>
      </c>
      <c r="K117" s="12">
        <v>1</v>
      </c>
      <c r="L117" s="13">
        <v>0.16</v>
      </c>
      <c r="M117" s="13">
        <v>0.17</v>
      </c>
      <c r="N117" s="40">
        <v>26.65</v>
      </c>
    </row>
    <row r="118" spans="1:14" x14ac:dyDescent="0.2">
      <c r="A118" s="27" t="s">
        <v>51</v>
      </c>
      <c r="B118">
        <v>16</v>
      </c>
      <c r="C118">
        <v>800</v>
      </c>
      <c r="D118" s="11">
        <v>39481</v>
      </c>
      <c r="E118" s="12">
        <v>34</v>
      </c>
      <c r="F118">
        <v>300</v>
      </c>
      <c r="G118" s="11">
        <v>39483</v>
      </c>
      <c r="H118" s="12">
        <v>43</v>
      </c>
      <c r="I118" s="12">
        <v>25</v>
      </c>
      <c r="J118" s="13">
        <v>0.57999999999999996</v>
      </c>
      <c r="K118" s="12">
        <v>2</v>
      </c>
      <c r="L118" s="13">
        <v>0.19</v>
      </c>
      <c r="M118" s="13">
        <v>0.09</v>
      </c>
      <c r="N118" s="40">
        <v>24.97</v>
      </c>
    </row>
    <row r="119" spans="1:14" x14ac:dyDescent="0.2">
      <c r="A119" s="27" t="s">
        <v>51</v>
      </c>
      <c r="B119">
        <v>17</v>
      </c>
      <c r="C119">
        <v>900</v>
      </c>
      <c r="D119" s="11">
        <v>39485</v>
      </c>
      <c r="E119" s="12">
        <v>38</v>
      </c>
      <c r="F119">
        <v>1000</v>
      </c>
      <c r="G119" s="11">
        <v>39486</v>
      </c>
      <c r="H119" s="12">
        <v>25</v>
      </c>
      <c r="I119" s="12">
        <v>15</v>
      </c>
      <c r="J119" s="13">
        <v>0.6</v>
      </c>
      <c r="K119" s="12">
        <v>3</v>
      </c>
      <c r="L119" s="13">
        <v>0.12</v>
      </c>
      <c r="M119" s="13">
        <v>0.05</v>
      </c>
      <c r="N119" s="40">
        <v>44.39</v>
      </c>
    </row>
    <row r="120" spans="1:14" x14ac:dyDescent="0.2">
      <c r="A120" s="27" t="s">
        <v>51</v>
      </c>
      <c r="B120">
        <v>18</v>
      </c>
      <c r="C120">
        <v>2300</v>
      </c>
      <c r="D120" s="11">
        <v>39491</v>
      </c>
      <c r="E120" s="12">
        <v>44</v>
      </c>
      <c r="F120">
        <v>1000</v>
      </c>
      <c r="G120" s="11">
        <v>39493</v>
      </c>
      <c r="H120" s="12">
        <v>35</v>
      </c>
      <c r="I120" s="12">
        <v>47</v>
      </c>
      <c r="J120" s="13">
        <v>1.34</v>
      </c>
      <c r="K120" s="12">
        <v>4</v>
      </c>
      <c r="L120" s="13">
        <v>0.6</v>
      </c>
      <c r="M120" s="13">
        <v>0.41</v>
      </c>
      <c r="N120" s="40">
        <v>29.65</v>
      </c>
    </row>
    <row r="121" spans="1:14" x14ac:dyDescent="0.2">
      <c r="A121" s="27" t="s">
        <v>51</v>
      </c>
      <c r="B121">
        <v>19</v>
      </c>
      <c r="C121">
        <v>600</v>
      </c>
      <c r="D121" s="11">
        <v>39502</v>
      </c>
      <c r="E121" s="12">
        <v>55</v>
      </c>
      <c r="F121">
        <v>1000</v>
      </c>
      <c r="G121" s="11">
        <v>39503</v>
      </c>
      <c r="H121" s="12">
        <v>28</v>
      </c>
      <c r="I121" s="12">
        <v>28</v>
      </c>
      <c r="J121" s="13">
        <v>1</v>
      </c>
      <c r="K121" s="12">
        <v>3</v>
      </c>
      <c r="L121" s="13">
        <v>0.28999999999999998</v>
      </c>
      <c r="M121" s="13">
        <v>0.06</v>
      </c>
      <c r="N121" s="40">
        <v>38.53</v>
      </c>
    </row>
    <row r="122" spans="1:14" x14ac:dyDescent="0.2">
      <c r="A122" s="27" t="s">
        <v>51</v>
      </c>
      <c r="B122">
        <v>20</v>
      </c>
      <c r="C122">
        <v>1700</v>
      </c>
      <c r="D122" s="11">
        <v>39537</v>
      </c>
      <c r="E122" s="47">
        <v>90</v>
      </c>
      <c r="F122">
        <v>1800</v>
      </c>
      <c r="G122" s="11">
        <v>39538</v>
      </c>
      <c r="H122" s="12">
        <v>25</v>
      </c>
      <c r="I122" s="12">
        <v>23</v>
      </c>
      <c r="J122" s="13">
        <v>0.92</v>
      </c>
      <c r="K122" s="12">
        <v>3</v>
      </c>
      <c r="L122" s="13">
        <v>0.28000000000000003</v>
      </c>
      <c r="M122" s="13">
        <v>7.0000000000000007E-2</v>
      </c>
      <c r="N122" s="40">
        <v>28.2</v>
      </c>
    </row>
    <row r="123" spans="1:14" x14ac:dyDescent="0.2">
      <c r="A123" s="27" t="s">
        <v>51</v>
      </c>
      <c r="B123">
        <v>21</v>
      </c>
      <c r="C123">
        <v>100</v>
      </c>
      <c r="D123" s="11">
        <v>39541</v>
      </c>
      <c r="E123" s="47">
        <v>94</v>
      </c>
      <c r="F123">
        <v>2000</v>
      </c>
      <c r="G123" s="11">
        <v>39541</v>
      </c>
      <c r="H123" s="12">
        <v>19</v>
      </c>
      <c r="I123" s="12">
        <v>12</v>
      </c>
      <c r="J123" s="13">
        <v>0.63</v>
      </c>
      <c r="K123" s="12">
        <v>2</v>
      </c>
      <c r="L123" s="13">
        <v>0.11</v>
      </c>
      <c r="M123" s="13">
        <v>7.0000000000000007E-2</v>
      </c>
      <c r="N123" s="40">
        <v>22.95</v>
      </c>
    </row>
    <row r="124" spans="1:14" x14ac:dyDescent="0.2">
      <c r="A124" s="27" t="s">
        <v>51</v>
      </c>
      <c r="B124">
        <v>22</v>
      </c>
      <c r="C124">
        <v>2100</v>
      </c>
      <c r="D124" s="11">
        <v>39544</v>
      </c>
      <c r="E124" s="47">
        <v>97</v>
      </c>
      <c r="F124">
        <v>2400</v>
      </c>
      <c r="G124" s="11">
        <v>39545</v>
      </c>
      <c r="H124" s="12">
        <v>27</v>
      </c>
      <c r="I124" s="12">
        <v>14</v>
      </c>
      <c r="J124" s="13">
        <v>0.52</v>
      </c>
      <c r="K124" s="12">
        <v>2</v>
      </c>
      <c r="L124" s="13">
        <v>0.12</v>
      </c>
      <c r="M124" s="13">
        <v>0.16</v>
      </c>
      <c r="N124" s="40">
        <v>23.75</v>
      </c>
    </row>
    <row r="125" spans="1:14" x14ac:dyDescent="0.2">
      <c r="A125" s="27" t="s">
        <v>51</v>
      </c>
      <c r="B125">
        <v>23</v>
      </c>
      <c r="C125">
        <v>600</v>
      </c>
      <c r="D125" s="11">
        <v>39547</v>
      </c>
      <c r="E125" s="47">
        <v>100</v>
      </c>
      <c r="F125">
        <v>2200</v>
      </c>
      <c r="G125" s="11">
        <v>39549</v>
      </c>
      <c r="H125" s="12">
        <v>64</v>
      </c>
      <c r="I125" s="12">
        <v>65</v>
      </c>
      <c r="J125" s="13">
        <v>1.02</v>
      </c>
      <c r="K125" s="12">
        <v>3</v>
      </c>
      <c r="L125" s="13">
        <v>0.64</v>
      </c>
      <c r="M125" s="13">
        <v>0.42</v>
      </c>
      <c r="N125" s="40">
        <v>21.16</v>
      </c>
    </row>
    <row r="126" spans="1:14" x14ac:dyDescent="0.2">
      <c r="A126" s="27" t="s">
        <v>51</v>
      </c>
      <c r="B126">
        <v>24</v>
      </c>
      <c r="C126">
        <v>300</v>
      </c>
      <c r="D126" s="11">
        <v>39569</v>
      </c>
      <c r="E126" s="47">
        <v>122</v>
      </c>
      <c r="F126">
        <v>1000</v>
      </c>
      <c r="G126" s="11">
        <v>39570</v>
      </c>
      <c r="H126" s="12">
        <v>31</v>
      </c>
      <c r="I126" s="12">
        <v>20</v>
      </c>
      <c r="J126" s="13">
        <v>0.65</v>
      </c>
      <c r="K126" s="12">
        <v>2</v>
      </c>
      <c r="L126" s="13">
        <v>0.21</v>
      </c>
      <c r="M126" s="13">
        <v>0.06</v>
      </c>
      <c r="N126" s="40">
        <v>29.77</v>
      </c>
    </row>
    <row r="127" spans="1:14" x14ac:dyDescent="0.2">
      <c r="A127" s="27" t="s">
        <v>51</v>
      </c>
      <c r="B127">
        <v>25</v>
      </c>
      <c r="C127">
        <v>2300</v>
      </c>
      <c r="D127" s="11">
        <v>39575</v>
      </c>
      <c r="E127" s="47">
        <v>128</v>
      </c>
      <c r="F127">
        <v>1600</v>
      </c>
      <c r="G127" s="11">
        <v>39576</v>
      </c>
      <c r="H127" s="12">
        <v>17</v>
      </c>
      <c r="I127" s="12">
        <v>16</v>
      </c>
      <c r="J127" s="13">
        <v>0.94</v>
      </c>
      <c r="K127" s="12">
        <v>4</v>
      </c>
      <c r="L127" s="13">
        <v>0.19</v>
      </c>
      <c r="M127" s="13">
        <v>0.2</v>
      </c>
      <c r="N127" s="40">
        <v>22.54</v>
      </c>
    </row>
    <row r="128" spans="1:14" x14ac:dyDescent="0.2">
      <c r="A128" s="27" t="s">
        <v>51</v>
      </c>
      <c r="B128">
        <v>26</v>
      </c>
      <c r="C128">
        <v>1600</v>
      </c>
      <c r="D128" s="11">
        <v>39577</v>
      </c>
      <c r="E128" s="47">
        <v>130</v>
      </c>
      <c r="F128">
        <v>900</v>
      </c>
      <c r="G128" s="11">
        <v>39578</v>
      </c>
      <c r="H128" s="12">
        <v>16</v>
      </c>
      <c r="I128" s="12">
        <v>16</v>
      </c>
      <c r="J128" s="13">
        <v>1</v>
      </c>
      <c r="K128" s="12">
        <v>4</v>
      </c>
      <c r="L128" s="13">
        <v>0.17</v>
      </c>
      <c r="M128" s="13">
        <v>0.08</v>
      </c>
      <c r="N128" s="40">
        <v>25.04</v>
      </c>
    </row>
    <row r="129" spans="1:14" x14ac:dyDescent="0.2">
      <c r="A129" s="27" t="s">
        <v>51</v>
      </c>
      <c r="B129">
        <v>27</v>
      </c>
      <c r="C129">
        <v>2300</v>
      </c>
      <c r="D129" s="11">
        <v>39580</v>
      </c>
      <c r="E129" s="47">
        <v>133</v>
      </c>
      <c r="F129">
        <v>1500</v>
      </c>
      <c r="G129" s="11">
        <v>39581</v>
      </c>
      <c r="H129" s="12">
        <v>16</v>
      </c>
      <c r="I129" s="12">
        <v>24</v>
      </c>
      <c r="J129" s="13">
        <v>1.5</v>
      </c>
      <c r="K129" s="12">
        <v>3</v>
      </c>
      <c r="L129" s="13">
        <v>0.24</v>
      </c>
      <c r="M129" s="13">
        <v>0.18</v>
      </c>
      <c r="N129" s="40">
        <v>19.05</v>
      </c>
    </row>
    <row r="130" spans="1:14" x14ac:dyDescent="0.2">
      <c r="A130" s="27" t="s">
        <v>51</v>
      </c>
      <c r="B130">
        <v>28</v>
      </c>
      <c r="C130">
        <v>1700</v>
      </c>
      <c r="D130" s="11">
        <v>39590</v>
      </c>
      <c r="E130" s="47">
        <v>143</v>
      </c>
      <c r="F130">
        <v>600</v>
      </c>
      <c r="G130" s="11">
        <v>39592</v>
      </c>
      <c r="H130" s="12">
        <v>35</v>
      </c>
      <c r="I130" s="12">
        <v>21</v>
      </c>
      <c r="J130" s="13">
        <v>0.6</v>
      </c>
      <c r="K130" s="12">
        <v>3</v>
      </c>
      <c r="L130" s="13">
        <v>0.19</v>
      </c>
      <c r="M130" s="13">
        <v>0.22</v>
      </c>
      <c r="N130" s="40">
        <v>21.05</v>
      </c>
    </row>
    <row r="131" spans="1:14" x14ac:dyDescent="0.2">
      <c r="A131" s="27" t="s">
        <v>52</v>
      </c>
      <c r="B131">
        <v>1</v>
      </c>
      <c r="C131">
        <v>1000</v>
      </c>
      <c r="D131" s="11">
        <v>39756</v>
      </c>
      <c r="E131" s="12">
        <v>309</v>
      </c>
      <c r="F131">
        <v>2400</v>
      </c>
      <c r="G131" s="11">
        <v>39757</v>
      </c>
      <c r="H131" s="12">
        <v>38</v>
      </c>
      <c r="I131" s="12">
        <v>44</v>
      </c>
      <c r="J131" s="13">
        <v>1.1599999999999999</v>
      </c>
      <c r="K131" s="12">
        <v>5</v>
      </c>
      <c r="L131" s="13">
        <v>0.55000000000000004</v>
      </c>
      <c r="M131" s="13">
        <v>0.33</v>
      </c>
      <c r="N131" s="40">
        <v>22.05</v>
      </c>
    </row>
    <row r="132" spans="1:14" x14ac:dyDescent="0.2">
      <c r="A132" s="27" t="s">
        <v>52</v>
      </c>
      <c r="B132">
        <v>2</v>
      </c>
      <c r="C132">
        <v>1400</v>
      </c>
      <c r="D132" s="11">
        <v>39762</v>
      </c>
      <c r="E132" s="12">
        <v>315</v>
      </c>
      <c r="F132">
        <v>1100</v>
      </c>
      <c r="G132" s="11">
        <v>39763</v>
      </c>
      <c r="H132" s="12">
        <v>21</v>
      </c>
      <c r="I132" s="12">
        <v>15</v>
      </c>
      <c r="J132" s="13">
        <v>0.71</v>
      </c>
      <c r="K132" s="12">
        <v>2</v>
      </c>
      <c r="L132" s="13">
        <v>0.26</v>
      </c>
      <c r="M132" s="13">
        <v>0.15</v>
      </c>
      <c r="N132" s="40">
        <v>15.58</v>
      </c>
    </row>
    <row r="133" spans="1:14" x14ac:dyDescent="0.2">
      <c r="A133" s="27" t="s">
        <v>52</v>
      </c>
      <c r="B133">
        <v>3</v>
      </c>
      <c r="C133">
        <v>800</v>
      </c>
      <c r="D133" s="11">
        <v>39779</v>
      </c>
      <c r="E133" s="12">
        <v>332</v>
      </c>
      <c r="F133">
        <v>1000</v>
      </c>
      <c r="G133" s="11">
        <v>39783</v>
      </c>
      <c r="H133" s="12">
        <v>98</v>
      </c>
      <c r="I133" s="12">
        <v>52</v>
      </c>
      <c r="J133" s="13">
        <v>0.53</v>
      </c>
      <c r="K133" s="12">
        <v>2</v>
      </c>
      <c r="L133" s="13">
        <v>0.4</v>
      </c>
      <c r="M133" s="13">
        <v>0.39</v>
      </c>
      <c r="N133" s="40">
        <v>35.840000000000003</v>
      </c>
    </row>
    <row r="134" spans="1:14" x14ac:dyDescent="0.2">
      <c r="A134" s="27" t="s">
        <v>52</v>
      </c>
      <c r="B134">
        <v>4</v>
      </c>
      <c r="C134">
        <v>300</v>
      </c>
      <c r="D134" s="11">
        <v>39790</v>
      </c>
      <c r="E134" s="12">
        <v>343</v>
      </c>
      <c r="F134">
        <v>400</v>
      </c>
      <c r="G134" s="11">
        <v>39791</v>
      </c>
      <c r="H134" s="12">
        <v>25</v>
      </c>
      <c r="I134" s="12">
        <v>30</v>
      </c>
      <c r="J134" s="13">
        <v>1.2</v>
      </c>
      <c r="K134" s="12">
        <v>8</v>
      </c>
      <c r="L134" s="13">
        <v>0.42</v>
      </c>
      <c r="M134" s="13">
        <v>0.35</v>
      </c>
      <c r="N134" s="40">
        <v>16.32</v>
      </c>
    </row>
    <row r="135" spans="1:14" x14ac:dyDescent="0.2">
      <c r="A135" s="27" t="s">
        <v>52</v>
      </c>
      <c r="B135">
        <v>5</v>
      </c>
      <c r="C135">
        <v>2300</v>
      </c>
      <c r="D135" s="11">
        <v>39794</v>
      </c>
      <c r="E135" s="12">
        <v>347</v>
      </c>
      <c r="F135">
        <v>1200</v>
      </c>
      <c r="G135" s="11">
        <v>39796</v>
      </c>
      <c r="H135" s="12">
        <v>37</v>
      </c>
      <c r="I135" s="12">
        <v>29</v>
      </c>
      <c r="J135" s="13">
        <v>0.78</v>
      </c>
      <c r="K135" s="12">
        <v>3</v>
      </c>
      <c r="L135" s="13">
        <v>0.27</v>
      </c>
      <c r="M135" s="13">
        <v>0.15</v>
      </c>
      <c r="N135" s="40">
        <v>29.14</v>
      </c>
    </row>
    <row r="136" spans="1:14" x14ac:dyDescent="0.2">
      <c r="A136" s="27" t="s">
        <v>52</v>
      </c>
      <c r="B136">
        <v>6</v>
      </c>
      <c r="C136">
        <v>1700</v>
      </c>
      <c r="D136" s="11">
        <v>39797</v>
      </c>
      <c r="E136" s="12">
        <v>350</v>
      </c>
      <c r="F136">
        <v>900</v>
      </c>
      <c r="G136" s="11">
        <v>39798</v>
      </c>
      <c r="H136" s="12">
        <v>16</v>
      </c>
      <c r="I136" s="12">
        <v>19</v>
      </c>
      <c r="J136" s="13">
        <v>1.2</v>
      </c>
      <c r="K136" s="46" t="s">
        <v>53</v>
      </c>
      <c r="L136" s="13">
        <v>0.19</v>
      </c>
      <c r="M136" s="13">
        <v>0.1</v>
      </c>
      <c r="N136" s="40">
        <v>32.28</v>
      </c>
    </row>
    <row r="137" spans="1:14" x14ac:dyDescent="0.2">
      <c r="A137" s="27" t="s">
        <v>52</v>
      </c>
      <c r="B137">
        <v>7</v>
      </c>
      <c r="C137">
        <v>1600</v>
      </c>
      <c r="D137" s="11">
        <v>39799</v>
      </c>
      <c r="E137" s="12">
        <v>352</v>
      </c>
      <c r="F137">
        <v>1200</v>
      </c>
      <c r="G137" s="11">
        <v>39800</v>
      </c>
      <c r="H137" s="12">
        <v>20</v>
      </c>
      <c r="I137" s="12">
        <v>41</v>
      </c>
      <c r="J137" s="13">
        <v>2</v>
      </c>
      <c r="K137" s="46" t="s">
        <v>53</v>
      </c>
      <c r="L137" s="13">
        <v>0.41</v>
      </c>
      <c r="M137" s="13">
        <v>0.3</v>
      </c>
      <c r="N137" s="40">
        <v>30.67</v>
      </c>
    </row>
    <row r="138" spans="1:14" x14ac:dyDescent="0.2">
      <c r="A138" s="27" t="s">
        <v>52</v>
      </c>
      <c r="B138">
        <v>8</v>
      </c>
      <c r="C138">
        <v>0</v>
      </c>
      <c r="D138" s="11">
        <v>39804</v>
      </c>
      <c r="E138" s="12">
        <v>357</v>
      </c>
      <c r="F138">
        <v>1500</v>
      </c>
      <c r="G138" s="11">
        <v>39805</v>
      </c>
      <c r="H138" s="12">
        <v>39</v>
      </c>
      <c r="I138" s="12">
        <v>23</v>
      </c>
      <c r="J138" s="13">
        <v>0.59</v>
      </c>
      <c r="K138" s="12">
        <v>2</v>
      </c>
      <c r="L138" s="13">
        <v>0.23</v>
      </c>
      <c r="M138" s="13">
        <v>0.21</v>
      </c>
      <c r="N138" s="40">
        <v>24.79</v>
      </c>
    </row>
    <row r="139" spans="1:14" x14ac:dyDescent="0.2">
      <c r="A139" s="27" t="s">
        <v>52</v>
      </c>
      <c r="B139">
        <v>9</v>
      </c>
      <c r="C139">
        <v>1200</v>
      </c>
      <c r="D139" s="11">
        <v>39806</v>
      </c>
      <c r="E139" s="12">
        <v>359</v>
      </c>
      <c r="F139">
        <v>500</v>
      </c>
      <c r="G139" s="11">
        <v>39809</v>
      </c>
      <c r="H139" s="12">
        <v>65</v>
      </c>
      <c r="I139" s="12">
        <v>47</v>
      </c>
      <c r="J139" s="13">
        <v>0.72</v>
      </c>
      <c r="K139" s="12">
        <v>2</v>
      </c>
      <c r="L139" s="13">
        <v>0.37</v>
      </c>
      <c r="M139" s="13">
        <v>0.28000000000000003</v>
      </c>
      <c r="N139" s="40">
        <v>40.619999999999997</v>
      </c>
    </row>
    <row r="140" spans="1:14" x14ac:dyDescent="0.2">
      <c r="A140" s="27" t="s">
        <v>52</v>
      </c>
      <c r="B140">
        <v>10</v>
      </c>
      <c r="C140">
        <v>700</v>
      </c>
      <c r="D140" s="11">
        <v>39816</v>
      </c>
      <c r="E140" s="12">
        <v>3</v>
      </c>
      <c r="F140">
        <v>1900</v>
      </c>
      <c r="G140" s="11">
        <v>39817</v>
      </c>
      <c r="H140" s="12">
        <v>36</v>
      </c>
      <c r="I140" s="12">
        <v>12</v>
      </c>
      <c r="J140" s="13">
        <v>0.33</v>
      </c>
      <c r="K140" s="12">
        <v>1</v>
      </c>
      <c r="L140" s="13">
        <v>0.1</v>
      </c>
      <c r="M140" s="13">
        <v>0.11</v>
      </c>
      <c r="N140" s="40">
        <v>15.79</v>
      </c>
    </row>
    <row r="141" spans="1:14" x14ac:dyDescent="0.2">
      <c r="A141" s="27" t="s">
        <v>52</v>
      </c>
      <c r="B141">
        <v>11</v>
      </c>
      <c r="C141">
        <v>1600</v>
      </c>
      <c r="D141" s="11">
        <v>39818</v>
      </c>
      <c r="E141" s="12">
        <v>5</v>
      </c>
      <c r="F141">
        <v>900</v>
      </c>
      <c r="G141" s="11">
        <v>39820</v>
      </c>
      <c r="H141" s="12">
        <v>41</v>
      </c>
      <c r="I141" s="12">
        <v>13</v>
      </c>
      <c r="J141" s="13">
        <v>0.32</v>
      </c>
      <c r="K141" s="12">
        <v>1</v>
      </c>
      <c r="L141" s="13">
        <v>0.14000000000000001</v>
      </c>
      <c r="M141" s="13">
        <v>0.09</v>
      </c>
      <c r="N141" s="40">
        <v>19.97</v>
      </c>
    </row>
    <row r="142" spans="1:14" x14ac:dyDescent="0.2">
      <c r="A142" s="27" t="s">
        <v>52</v>
      </c>
      <c r="B142">
        <v>12</v>
      </c>
      <c r="C142">
        <v>200</v>
      </c>
      <c r="D142" s="11">
        <v>39836</v>
      </c>
      <c r="E142" s="12">
        <v>23</v>
      </c>
      <c r="F142">
        <v>1600</v>
      </c>
      <c r="G142" s="11">
        <v>39839</v>
      </c>
      <c r="H142" s="12">
        <v>110</v>
      </c>
      <c r="I142" s="12">
        <v>44</v>
      </c>
      <c r="J142" s="13">
        <v>0.4</v>
      </c>
      <c r="K142" s="12">
        <v>4</v>
      </c>
      <c r="L142" s="13">
        <v>0.39</v>
      </c>
      <c r="M142" s="13">
        <v>0.32</v>
      </c>
      <c r="N142" s="40">
        <v>30.73</v>
      </c>
    </row>
    <row r="143" spans="1:14" x14ac:dyDescent="0.2">
      <c r="A143" s="27" t="s">
        <v>52</v>
      </c>
      <c r="B143">
        <v>13</v>
      </c>
      <c r="C143">
        <v>1400</v>
      </c>
      <c r="D143" s="11">
        <v>39852</v>
      </c>
      <c r="E143" s="12">
        <v>39</v>
      </c>
      <c r="F143">
        <v>200</v>
      </c>
      <c r="G143" s="11">
        <v>39855</v>
      </c>
      <c r="H143" s="12">
        <v>58</v>
      </c>
      <c r="I143" s="12">
        <v>34</v>
      </c>
      <c r="J143" s="13">
        <v>0.59</v>
      </c>
      <c r="K143" s="12">
        <v>4</v>
      </c>
      <c r="L143" s="13">
        <v>0.33</v>
      </c>
      <c r="M143" s="13">
        <v>0.24</v>
      </c>
      <c r="N143" s="40">
        <v>24.53</v>
      </c>
    </row>
    <row r="144" spans="1:14" x14ac:dyDescent="0.2">
      <c r="A144" s="27" t="s">
        <v>52</v>
      </c>
      <c r="B144">
        <v>14</v>
      </c>
      <c r="C144">
        <v>0</v>
      </c>
      <c r="D144" s="11">
        <v>39867</v>
      </c>
      <c r="E144" s="12">
        <v>54</v>
      </c>
      <c r="F144">
        <v>200</v>
      </c>
      <c r="G144" s="11">
        <v>39868</v>
      </c>
      <c r="H144" s="12">
        <v>26</v>
      </c>
      <c r="I144" s="12">
        <v>31</v>
      </c>
      <c r="J144" s="13">
        <v>1.19</v>
      </c>
      <c r="K144" s="12">
        <v>3</v>
      </c>
      <c r="L144" s="13">
        <v>0.22</v>
      </c>
      <c r="M144" s="13">
        <v>0.15</v>
      </c>
      <c r="N144" s="40">
        <v>24.85</v>
      </c>
    </row>
    <row r="145" spans="1:14" x14ac:dyDescent="0.2">
      <c r="A145" s="27" t="s">
        <v>52</v>
      </c>
      <c r="B145">
        <v>15</v>
      </c>
      <c r="C145">
        <v>1200</v>
      </c>
      <c r="D145" s="11">
        <v>39881</v>
      </c>
      <c r="E145" s="12">
        <v>68</v>
      </c>
      <c r="F145">
        <v>1100</v>
      </c>
      <c r="G145" s="11">
        <v>39882</v>
      </c>
      <c r="H145" s="12">
        <v>23</v>
      </c>
      <c r="I145" s="12">
        <v>19</v>
      </c>
      <c r="J145" s="13">
        <v>0.83</v>
      </c>
      <c r="K145" s="12">
        <v>4</v>
      </c>
      <c r="L145" s="13">
        <v>0.24</v>
      </c>
      <c r="M145" s="13">
        <v>0.16</v>
      </c>
      <c r="N145" s="40">
        <v>34.67</v>
      </c>
    </row>
    <row r="146" spans="1:14" x14ac:dyDescent="0.2">
      <c r="A146" s="27" t="s">
        <v>52</v>
      </c>
      <c r="B146">
        <v>16</v>
      </c>
      <c r="C146">
        <v>2200</v>
      </c>
      <c r="D146" s="11">
        <v>39894</v>
      </c>
      <c r="E146" s="12">
        <v>81</v>
      </c>
      <c r="F146">
        <v>100</v>
      </c>
      <c r="G146" s="11">
        <v>39897</v>
      </c>
      <c r="H146" s="12">
        <v>46</v>
      </c>
      <c r="I146" s="12">
        <v>31</v>
      </c>
      <c r="J146" s="13">
        <v>0.67</v>
      </c>
      <c r="K146" s="12">
        <v>3</v>
      </c>
      <c r="L146" s="13">
        <v>0.3</v>
      </c>
      <c r="M146" s="13">
        <v>0.22</v>
      </c>
      <c r="N146" s="40">
        <v>24.01</v>
      </c>
    </row>
    <row r="147" spans="1:14" x14ac:dyDescent="0.2">
      <c r="A147" s="27" t="s">
        <v>52</v>
      </c>
      <c r="B147">
        <v>17</v>
      </c>
      <c r="C147">
        <v>700</v>
      </c>
      <c r="D147" s="11">
        <v>39897</v>
      </c>
      <c r="E147" s="12">
        <v>84</v>
      </c>
      <c r="F147">
        <v>100</v>
      </c>
      <c r="G147" s="11">
        <v>39899</v>
      </c>
      <c r="H147" s="12">
        <v>42</v>
      </c>
      <c r="I147" s="12">
        <v>18</v>
      </c>
      <c r="J147" s="13">
        <v>0.43</v>
      </c>
      <c r="K147" s="12">
        <v>3</v>
      </c>
      <c r="L147" s="13">
        <v>0.13</v>
      </c>
      <c r="M147" s="13">
        <v>0.21</v>
      </c>
      <c r="N147" s="40">
        <v>20.56</v>
      </c>
    </row>
    <row r="148" spans="1:14" x14ac:dyDescent="0.2">
      <c r="A148" s="27" t="s">
        <v>52</v>
      </c>
      <c r="B148">
        <v>18</v>
      </c>
      <c r="C148">
        <v>2300</v>
      </c>
      <c r="D148" s="11">
        <v>39902</v>
      </c>
      <c r="E148" s="12">
        <v>89</v>
      </c>
      <c r="F148">
        <v>400</v>
      </c>
      <c r="G148" s="11">
        <v>39903</v>
      </c>
      <c r="H148" s="12">
        <v>29</v>
      </c>
      <c r="I148" s="12">
        <v>20</v>
      </c>
      <c r="J148" s="13">
        <v>0.69</v>
      </c>
      <c r="K148" s="12">
        <v>2</v>
      </c>
      <c r="L148" s="13">
        <v>0.22</v>
      </c>
      <c r="M148" s="13">
        <v>0.11</v>
      </c>
      <c r="N148" s="40">
        <v>14.93</v>
      </c>
    </row>
    <row r="149" spans="1:14" x14ac:dyDescent="0.2">
      <c r="A149" s="27" t="s">
        <v>52</v>
      </c>
      <c r="B149">
        <v>19</v>
      </c>
      <c r="C149">
        <v>1700</v>
      </c>
      <c r="D149" s="11">
        <v>39903</v>
      </c>
      <c r="E149" s="12">
        <v>90</v>
      </c>
      <c r="F149">
        <v>2100</v>
      </c>
      <c r="G149" s="11">
        <v>39904</v>
      </c>
      <c r="H149" s="12">
        <v>28</v>
      </c>
      <c r="I149" s="12">
        <v>20</v>
      </c>
      <c r="J149" s="13">
        <v>0.71</v>
      </c>
      <c r="K149" s="12">
        <v>2</v>
      </c>
      <c r="L149" s="13">
        <v>0.23</v>
      </c>
      <c r="M149" s="13">
        <v>0.25</v>
      </c>
      <c r="N149" s="40">
        <v>32.94</v>
      </c>
    </row>
    <row r="150" spans="1:14" x14ac:dyDescent="0.2">
      <c r="A150" s="27" t="s">
        <v>52</v>
      </c>
      <c r="B150">
        <v>20</v>
      </c>
      <c r="C150">
        <v>0</v>
      </c>
      <c r="D150" s="11">
        <v>39906</v>
      </c>
      <c r="E150" s="12">
        <v>93</v>
      </c>
      <c r="F150">
        <v>100</v>
      </c>
      <c r="G150" s="11">
        <v>39908</v>
      </c>
      <c r="H150" s="12">
        <v>49</v>
      </c>
      <c r="I150" s="12">
        <v>24</v>
      </c>
      <c r="J150" s="13">
        <v>0.49</v>
      </c>
      <c r="K150" s="12">
        <v>2</v>
      </c>
      <c r="L150" s="13">
        <v>0.24</v>
      </c>
      <c r="M150" s="13">
        <v>0.14000000000000001</v>
      </c>
      <c r="N150" s="40">
        <v>32.57</v>
      </c>
    </row>
    <row r="151" spans="1:14" x14ac:dyDescent="0.2">
      <c r="A151" s="27" t="s">
        <v>52</v>
      </c>
      <c r="B151">
        <v>21</v>
      </c>
      <c r="C151">
        <v>2200</v>
      </c>
      <c r="D151" s="11">
        <v>39913</v>
      </c>
      <c r="E151" s="12">
        <v>100</v>
      </c>
      <c r="F151">
        <v>2100</v>
      </c>
      <c r="G151" s="11">
        <v>39915</v>
      </c>
      <c r="H151" s="12">
        <v>47</v>
      </c>
      <c r="I151" s="12">
        <v>49</v>
      </c>
      <c r="J151" s="13">
        <v>1.04</v>
      </c>
      <c r="K151" s="12">
        <v>4</v>
      </c>
      <c r="L151" s="13">
        <v>0.44</v>
      </c>
      <c r="M151" s="13">
        <v>0.4</v>
      </c>
      <c r="N151" s="40">
        <v>22.22</v>
      </c>
    </row>
    <row r="152" spans="1:14" x14ac:dyDescent="0.2">
      <c r="A152" s="27" t="s">
        <v>52</v>
      </c>
      <c r="B152">
        <v>22</v>
      </c>
      <c r="C152">
        <v>1900</v>
      </c>
      <c r="D152" s="11">
        <v>39917</v>
      </c>
      <c r="E152" s="12">
        <v>104</v>
      </c>
      <c r="F152">
        <v>600</v>
      </c>
      <c r="G152" s="11">
        <v>39921</v>
      </c>
      <c r="H152" s="12">
        <v>83</v>
      </c>
      <c r="I152" s="12">
        <v>46</v>
      </c>
      <c r="J152" s="13">
        <v>0.55000000000000004</v>
      </c>
      <c r="K152" s="12">
        <v>5</v>
      </c>
      <c r="L152" s="13">
        <v>0.24</v>
      </c>
      <c r="M152" s="13">
        <v>0.25</v>
      </c>
      <c r="N152" s="40">
        <v>26.95</v>
      </c>
    </row>
    <row r="153" spans="1:14" x14ac:dyDescent="0.2">
      <c r="A153" s="27" t="s">
        <v>52</v>
      </c>
      <c r="B153">
        <v>23</v>
      </c>
      <c r="C153">
        <v>800</v>
      </c>
      <c r="D153" s="11">
        <v>39935</v>
      </c>
      <c r="E153" s="12">
        <v>122</v>
      </c>
      <c r="F153">
        <v>100</v>
      </c>
      <c r="G153" s="11">
        <v>39936</v>
      </c>
      <c r="H153" s="12">
        <v>17</v>
      </c>
      <c r="I153" s="12">
        <v>19</v>
      </c>
      <c r="J153" s="13">
        <v>1.1200000000000001</v>
      </c>
      <c r="K153" s="12">
        <v>3</v>
      </c>
      <c r="L153" s="13">
        <v>0.11</v>
      </c>
      <c r="M153" s="13">
        <v>0.22</v>
      </c>
      <c r="N153" s="40">
        <v>27.14</v>
      </c>
    </row>
    <row r="154" spans="1:14" x14ac:dyDescent="0.2">
      <c r="A154" s="27" t="s">
        <v>52</v>
      </c>
      <c r="B154">
        <v>24</v>
      </c>
      <c r="C154">
        <v>1300</v>
      </c>
      <c r="D154" s="11">
        <v>39936</v>
      </c>
      <c r="E154" s="12">
        <v>123</v>
      </c>
      <c r="F154">
        <v>1400</v>
      </c>
      <c r="G154" s="11">
        <v>39937</v>
      </c>
      <c r="H154" s="12">
        <v>25</v>
      </c>
      <c r="I154" s="12">
        <v>17</v>
      </c>
      <c r="J154" s="13">
        <v>0.68</v>
      </c>
      <c r="K154" s="12">
        <v>2</v>
      </c>
      <c r="L154" s="13">
        <v>0.11</v>
      </c>
      <c r="M154" s="13">
        <v>0.11</v>
      </c>
      <c r="N154" s="40">
        <v>18.07</v>
      </c>
    </row>
    <row r="155" spans="1:14" x14ac:dyDescent="0.2">
      <c r="A155" s="27" t="s">
        <v>54</v>
      </c>
      <c r="B155">
        <v>1</v>
      </c>
      <c r="C155">
        <v>900</v>
      </c>
      <c r="D155" s="11">
        <v>40106</v>
      </c>
      <c r="E155" s="12">
        <v>293</v>
      </c>
      <c r="F155">
        <v>2100</v>
      </c>
      <c r="G155" s="11">
        <v>40107</v>
      </c>
      <c r="H155" s="12">
        <v>36</v>
      </c>
      <c r="I155" s="12">
        <v>18</v>
      </c>
      <c r="J155" s="13">
        <v>0.5</v>
      </c>
      <c r="K155" s="12">
        <v>3</v>
      </c>
      <c r="L155" s="13">
        <v>0.11</v>
      </c>
      <c r="M155" s="13">
        <v>0.12</v>
      </c>
      <c r="N155" s="40">
        <v>22.99</v>
      </c>
    </row>
    <row r="156" spans="1:14" x14ac:dyDescent="0.2">
      <c r="A156" s="27" t="s">
        <v>54</v>
      </c>
      <c r="B156">
        <v>2</v>
      </c>
      <c r="C156">
        <v>2100</v>
      </c>
      <c r="D156" s="11">
        <v>40110</v>
      </c>
      <c r="E156" s="12">
        <v>297</v>
      </c>
      <c r="F156">
        <v>300</v>
      </c>
      <c r="G156" s="11">
        <v>40111</v>
      </c>
      <c r="H156" s="12">
        <v>6</v>
      </c>
      <c r="I156" s="12">
        <v>12</v>
      </c>
      <c r="J156" s="13">
        <v>2</v>
      </c>
      <c r="K156" s="12">
        <v>3</v>
      </c>
      <c r="L156" s="13">
        <v>0.15</v>
      </c>
      <c r="M156" s="13">
        <v>7.0000000000000007E-2</v>
      </c>
      <c r="N156" s="40">
        <v>13.31</v>
      </c>
    </row>
    <row r="157" spans="1:14" x14ac:dyDescent="0.2">
      <c r="A157" s="27" t="s">
        <v>54</v>
      </c>
      <c r="B157">
        <v>3</v>
      </c>
      <c r="C157">
        <v>1000</v>
      </c>
      <c r="D157" s="11">
        <v>40113</v>
      </c>
      <c r="E157" s="12">
        <v>300</v>
      </c>
      <c r="F157">
        <v>1800</v>
      </c>
      <c r="G157" s="11">
        <v>40114</v>
      </c>
      <c r="H157" s="12">
        <v>32</v>
      </c>
      <c r="I157" s="12">
        <v>13</v>
      </c>
      <c r="J157" s="13">
        <v>0.41</v>
      </c>
      <c r="K157" s="12">
        <v>3</v>
      </c>
      <c r="L157" s="13">
        <v>0.16</v>
      </c>
      <c r="M157" s="13">
        <v>0.2</v>
      </c>
      <c r="N157" s="40">
        <v>19.75</v>
      </c>
    </row>
    <row r="158" spans="1:14" x14ac:dyDescent="0.2">
      <c r="A158" s="27" t="s">
        <v>54</v>
      </c>
      <c r="B158">
        <v>4</v>
      </c>
      <c r="C158">
        <v>700</v>
      </c>
      <c r="D158" s="11">
        <v>40130</v>
      </c>
      <c r="E158" s="12">
        <v>317</v>
      </c>
      <c r="F158">
        <v>1000</v>
      </c>
      <c r="G158" s="11">
        <v>40132</v>
      </c>
      <c r="H158" s="12">
        <v>51</v>
      </c>
      <c r="I158" s="12">
        <v>40</v>
      </c>
      <c r="J158" s="13">
        <v>0.78</v>
      </c>
      <c r="K158" s="12">
        <v>4</v>
      </c>
      <c r="L158" s="13">
        <v>0.41</v>
      </c>
      <c r="M158" s="13">
        <v>0.43</v>
      </c>
      <c r="N158" s="40">
        <v>21.3</v>
      </c>
    </row>
    <row r="159" spans="1:14" x14ac:dyDescent="0.2">
      <c r="A159" s="27" t="s">
        <v>54</v>
      </c>
      <c r="B159">
        <v>5</v>
      </c>
      <c r="C159">
        <v>2200</v>
      </c>
      <c r="D159" s="11">
        <v>40153</v>
      </c>
      <c r="E159" s="12">
        <v>340</v>
      </c>
      <c r="F159">
        <v>1900</v>
      </c>
      <c r="G159" s="11">
        <v>40155</v>
      </c>
      <c r="H159" s="12">
        <v>45</v>
      </c>
      <c r="I159" s="12">
        <v>58</v>
      </c>
      <c r="J159" s="13">
        <v>1.29</v>
      </c>
      <c r="K159" s="12">
        <v>5</v>
      </c>
      <c r="L159" s="13">
        <v>0.56999999999999995</v>
      </c>
      <c r="M159" s="13">
        <v>0.39</v>
      </c>
      <c r="N159" s="40">
        <v>30.26</v>
      </c>
    </row>
    <row r="160" spans="1:14" x14ac:dyDescent="0.2">
      <c r="A160" s="27" t="s">
        <v>54</v>
      </c>
      <c r="B160">
        <v>6</v>
      </c>
      <c r="C160">
        <v>2300</v>
      </c>
      <c r="D160" s="11">
        <v>40158</v>
      </c>
      <c r="E160" s="12">
        <v>345</v>
      </c>
      <c r="F160">
        <v>100</v>
      </c>
      <c r="G160" s="11">
        <v>40161</v>
      </c>
      <c r="H160" s="12">
        <v>51</v>
      </c>
      <c r="I160" s="12">
        <v>29</v>
      </c>
      <c r="J160" s="13">
        <v>0.57999999999999996</v>
      </c>
      <c r="K160" s="12">
        <v>4</v>
      </c>
      <c r="L160" s="13">
        <v>0.32</v>
      </c>
      <c r="M160" s="13">
        <v>0.15</v>
      </c>
      <c r="N160" s="40">
        <v>34.119999999999997</v>
      </c>
    </row>
    <row r="161" spans="1:14" x14ac:dyDescent="0.2">
      <c r="A161" s="27" t="s">
        <v>54</v>
      </c>
      <c r="B161">
        <v>7</v>
      </c>
      <c r="C161">
        <v>1600</v>
      </c>
      <c r="D161" s="11">
        <v>40176</v>
      </c>
      <c r="E161" s="12">
        <v>363</v>
      </c>
      <c r="F161">
        <v>200</v>
      </c>
      <c r="G161" s="11">
        <v>40178</v>
      </c>
      <c r="H161" s="12">
        <v>34</v>
      </c>
      <c r="I161" s="12">
        <v>23</v>
      </c>
      <c r="J161" s="13">
        <v>0.68</v>
      </c>
      <c r="K161" s="12">
        <v>2</v>
      </c>
      <c r="L161" s="13">
        <v>0.31</v>
      </c>
      <c r="M161" s="13">
        <v>0.4</v>
      </c>
      <c r="N161" s="40">
        <v>15.52</v>
      </c>
    </row>
    <row r="162" spans="1:14" x14ac:dyDescent="0.2">
      <c r="A162" s="27" t="s">
        <v>54</v>
      </c>
      <c r="B162">
        <v>8</v>
      </c>
      <c r="C162">
        <v>1700</v>
      </c>
      <c r="D162" s="11">
        <v>40196</v>
      </c>
      <c r="E162" s="12">
        <v>18</v>
      </c>
      <c r="F162">
        <v>1800</v>
      </c>
      <c r="G162" s="11">
        <v>40198</v>
      </c>
      <c r="H162" s="12">
        <v>49</v>
      </c>
      <c r="I162" s="12">
        <v>26</v>
      </c>
      <c r="J162" s="13">
        <v>0.53</v>
      </c>
      <c r="K162" s="12">
        <v>2</v>
      </c>
      <c r="L162" s="13">
        <v>0.3</v>
      </c>
      <c r="M162" s="13">
        <v>0.26</v>
      </c>
      <c r="N162" s="40">
        <v>17.87</v>
      </c>
    </row>
    <row r="163" spans="1:14" x14ac:dyDescent="0.2">
      <c r="A163" s="27" t="s">
        <v>54</v>
      </c>
      <c r="B163">
        <v>9</v>
      </c>
      <c r="C163">
        <v>600</v>
      </c>
      <c r="D163" s="11">
        <v>40199</v>
      </c>
      <c r="E163" s="12">
        <v>21</v>
      </c>
      <c r="F163">
        <v>2400</v>
      </c>
      <c r="G163" s="11">
        <v>40200</v>
      </c>
      <c r="H163" s="12">
        <v>42</v>
      </c>
      <c r="I163" s="12">
        <v>53</v>
      </c>
      <c r="J163" s="13">
        <v>1.26</v>
      </c>
      <c r="K163" s="12">
        <v>5</v>
      </c>
      <c r="L163" s="13">
        <v>0.5</v>
      </c>
      <c r="M163" s="13">
        <v>0.39</v>
      </c>
      <c r="N163" s="40">
        <v>34.31</v>
      </c>
    </row>
    <row r="164" spans="1:14" x14ac:dyDescent="0.2">
      <c r="A164" s="27" t="s">
        <v>54</v>
      </c>
      <c r="B164">
        <v>10</v>
      </c>
      <c r="C164">
        <v>1200</v>
      </c>
      <c r="D164" s="11">
        <v>40201</v>
      </c>
      <c r="E164" s="12">
        <v>23</v>
      </c>
      <c r="F164">
        <v>900</v>
      </c>
      <c r="G164" s="11">
        <v>40202</v>
      </c>
      <c r="H164" s="12">
        <v>21</v>
      </c>
      <c r="I164" s="12">
        <v>15</v>
      </c>
      <c r="J164" s="13">
        <v>0.71</v>
      </c>
      <c r="K164" s="12">
        <v>2</v>
      </c>
      <c r="L164" s="13">
        <v>0.12</v>
      </c>
      <c r="M164" s="13">
        <v>0.02</v>
      </c>
      <c r="N164" s="40">
        <v>19.75</v>
      </c>
    </row>
    <row r="165" spans="1:14" x14ac:dyDescent="0.2">
      <c r="A165" s="27" t="s">
        <v>54</v>
      </c>
      <c r="B165">
        <v>11</v>
      </c>
      <c r="C165">
        <v>700</v>
      </c>
      <c r="D165" s="11">
        <v>40222</v>
      </c>
      <c r="E165" s="12">
        <v>44</v>
      </c>
      <c r="F165">
        <v>1000</v>
      </c>
      <c r="G165" s="11">
        <v>40223</v>
      </c>
      <c r="H165" s="12">
        <v>27</v>
      </c>
      <c r="I165" s="12">
        <v>13</v>
      </c>
      <c r="J165" s="13">
        <v>0.48</v>
      </c>
      <c r="K165" s="12">
        <v>2</v>
      </c>
      <c r="L165" s="13">
        <v>0.18</v>
      </c>
      <c r="M165" s="13">
        <v>0.03</v>
      </c>
      <c r="N165" s="40">
        <v>21.95</v>
      </c>
    </row>
    <row r="166" spans="1:14" x14ac:dyDescent="0.2">
      <c r="A166" s="27" t="s">
        <v>54</v>
      </c>
      <c r="B166">
        <v>12</v>
      </c>
      <c r="C166">
        <v>1600</v>
      </c>
      <c r="D166" s="11">
        <v>40227</v>
      </c>
      <c r="E166" s="12">
        <v>49</v>
      </c>
      <c r="F166">
        <v>800</v>
      </c>
      <c r="G166" s="11">
        <v>40231</v>
      </c>
      <c r="H166" s="12">
        <v>88</v>
      </c>
      <c r="I166" s="12">
        <v>60</v>
      </c>
      <c r="J166" s="13">
        <v>0.68</v>
      </c>
      <c r="K166" s="12">
        <v>3</v>
      </c>
      <c r="L166" s="13">
        <v>0.54</v>
      </c>
      <c r="M166" s="13">
        <v>0.56999999999999995</v>
      </c>
      <c r="N166" s="40">
        <v>23.89</v>
      </c>
    </row>
    <row r="167" spans="1:14" x14ac:dyDescent="0.2">
      <c r="A167" s="27" t="s">
        <v>54</v>
      </c>
      <c r="B167">
        <v>13</v>
      </c>
      <c r="C167">
        <v>300</v>
      </c>
      <c r="D167" s="11">
        <v>40244</v>
      </c>
      <c r="E167" s="12">
        <v>66</v>
      </c>
      <c r="F167">
        <v>1900</v>
      </c>
      <c r="G167" s="11">
        <v>40245</v>
      </c>
      <c r="H167" s="12">
        <v>40</v>
      </c>
      <c r="I167" s="12">
        <v>26</v>
      </c>
      <c r="J167" s="13">
        <v>0.65</v>
      </c>
      <c r="K167" s="12">
        <v>2</v>
      </c>
      <c r="L167" s="13">
        <v>0.34</v>
      </c>
      <c r="M167" s="13">
        <v>0.28000000000000003</v>
      </c>
      <c r="N167" s="40">
        <v>25.2</v>
      </c>
    </row>
    <row r="168" spans="1:14" x14ac:dyDescent="0.2">
      <c r="A168" s="27" t="s">
        <v>54</v>
      </c>
      <c r="B168">
        <v>14</v>
      </c>
      <c r="C168">
        <v>300</v>
      </c>
      <c r="D168" s="11">
        <v>40247</v>
      </c>
      <c r="E168" s="12">
        <v>69</v>
      </c>
      <c r="F168">
        <v>1200</v>
      </c>
      <c r="G168" s="11">
        <v>40248</v>
      </c>
      <c r="H168" s="12">
        <v>33</v>
      </c>
      <c r="I168" s="12">
        <v>17</v>
      </c>
      <c r="J168" s="13">
        <v>0.52</v>
      </c>
      <c r="K168" s="12">
        <v>3</v>
      </c>
      <c r="L168" s="13">
        <v>0.14000000000000001</v>
      </c>
      <c r="M168" s="13">
        <v>0.19</v>
      </c>
      <c r="N168" s="40">
        <v>16.48</v>
      </c>
    </row>
    <row r="169" spans="1:14" x14ac:dyDescent="0.2">
      <c r="A169" s="27" t="s">
        <v>54</v>
      </c>
      <c r="B169">
        <v>15</v>
      </c>
      <c r="C169">
        <v>2100</v>
      </c>
      <c r="D169" s="11">
        <v>40250</v>
      </c>
      <c r="E169" s="12">
        <v>72</v>
      </c>
      <c r="F169">
        <v>1600</v>
      </c>
      <c r="G169" s="11">
        <v>40251</v>
      </c>
      <c r="H169" s="12">
        <v>19</v>
      </c>
      <c r="I169" s="12">
        <v>13</v>
      </c>
      <c r="J169" s="13">
        <v>0.68</v>
      </c>
      <c r="K169" s="12">
        <v>1</v>
      </c>
      <c r="L169" s="13">
        <v>0.6</v>
      </c>
      <c r="M169" s="13">
        <v>0.19</v>
      </c>
      <c r="N169" s="40">
        <v>16.09</v>
      </c>
    </row>
    <row r="170" spans="1:14" x14ac:dyDescent="0.2">
      <c r="A170" s="27" t="s">
        <v>54</v>
      </c>
      <c r="B170">
        <v>16</v>
      </c>
      <c r="C170">
        <v>600</v>
      </c>
      <c r="D170" s="11">
        <v>40256</v>
      </c>
      <c r="E170" s="12">
        <v>78</v>
      </c>
      <c r="F170">
        <v>300</v>
      </c>
      <c r="G170" s="11">
        <v>40257</v>
      </c>
      <c r="H170" s="12">
        <v>21</v>
      </c>
      <c r="I170" s="12">
        <v>26</v>
      </c>
      <c r="J170" s="13">
        <v>1.24</v>
      </c>
      <c r="K170" s="12">
        <v>3</v>
      </c>
      <c r="L170" s="13">
        <v>0.37</v>
      </c>
      <c r="M170" s="13">
        <v>0.13</v>
      </c>
      <c r="N170" s="40">
        <v>16.7</v>
      </c>
    </row>
    <row r="171" spans="1:14" x14ac:dyDescent="0.2">
      <c r="A171" s="27" t="s">
        <v>54</v>
      </c>
      <c r="B171">
        <v>17</v>
      </c>
      <c r="C171">
        <v>400</v>
      </c>
      <c r="D171" s="11">
        <v>40263</v>
      </c>
      <c r="E171" s="12">
        <v>85</v>
      </c>
      <c r="F171">
        <v>1100</v>
      </c>
      <c r="G171" s="11">
        <v>40264</v>
      </c>
      <c r="H171" s="12">
        <v>31</v>
      </c>
      <c r="I171" s="12">
        <v>43</v>
      </c>
      <c r="J171" s="13">
        <v>1.39</v>
      </c>
      <c r="K171" s="12">
        <v>6</v>
      </c>
      <c r="L171" s="13">
        <v>0.54</v>
      </c>
      <c r="M171" s="13">
        <v>0.26</v>
      </c>
      <c r="N171" s="40">
        <v>19.18</v>
      </c>
    </row>
    <row r="172" spans="1:14" x14ac:dyDescent="0.2">
      <c r="A172" s="27" t="s">
        <v>54</v>
      </c>
      <c r="B172">
        <v>18</v>
      </c>
      <c r="C172">
        <v>1200</v>
      </c>
      <c r="D172" s="11">
        <v>40268</v>
      </c>
      <c r="E172" s="12">
        <v>90</v>
      </c>
      <c r="F172">
        <v>1600</v>
      </c>
      <c r="G172" s="11">
        <v>40270</v>
      </c>
      <c r="H172" s="12">
        <v>52</v>
      </c>
      <c r="I172" s="12">
        <v>34</v>
      </c>
      <c r="J172" s="13">
        <v>0.65</v>
      </c>
      <c r="K172" s="12">
        <v>2</v>
      </c>
      <c r="L172" s="13">
        <v>0.28000000000000003</v>
      </c>
      <c r="M172" s="44" t="s">
        <v>59</v>
      </c>
      <c r="N172" s="40">
        <v>37.08</v>
      </c>
    </row>
    <row r="173" spans="1:14" x14ac:dyDescent="0.2">
      <c r="A173" s="27" t="s">
        <v>54</v>
      </c>
      <c r="B173">
        <v>19</v>
      </c>
      <c r="C173">
        <v>2200</v>
      </c>
      <c r="D173" s="11">
        <v>40273</v>
      </c>
      <c r="E173" s="12">
        <v>95</v>
      </c>
      <c r="F173">
        <v>1200</v>
      </c>
      <c r="G173" s="11">
        <v>40275</v>
      </c>
      <c r="H173" s="12">
        <v>38</v>
      </c>
      <c r="I173" s="12">
        <v>15</v>
      </c>
      <c r="J173" s="13">
        <v>0.39</v>
      </c>
      <c r="K173" s="12">
        <v>1</v>
      </c>
      <c r="L173" s="13">
        <v>0.13</v>
      </c>
      <c r="M173" s="44" t="s">
        <v>59</v>
      </c>
      <c r="N173" s="40">
        <v>30.79</v>
      </c>
    </row>
    <row r="174" spans="1:14" x14ac:dyDescent="0.2">
      <c r="A174" s="27" t="s">
        <v>54</v>
      </c>
      <c r="B174">
        <v>20</v>
      </c>
      <c r="C174">
        <v>1700</v>
      </c>
      <c r="D174" s="11">
        <v>40284</v>
      </c>
      <c r="E174" s="12">
        <v>106</v>
      </c>
      <c r="F174">
        <v>400</v>
      </c>
      <c r="G174" s="11">
        <v>40285</v>
      </c>
      <c r="H174" s="12">
        <v>9</v>
      </c>
      <c r="I174" s="12">
        <v>11</v>
      </c>
      <c r="J174" s="13">
        <v>1.22</v>
      </c>
      <c r="K174" s="12">
        <v>3</v>
      </c>
      <c r="L174" s="13">
        <v>0.1</v>
      </c>
      <c r="M174" s="13">
        <v>0.09</v>
      </c>
      <c r="N174" s="40">
        <v>16.27</v>
      </c>
    </row>
    <row r="175" spans="1:14" x14ac:dyDescent="0.2">
      <c r="A175" s="27" t="s">
        <v>54</v>
      </c>
      <c r="B175">
        <v>21</v>
      </c>
      <c r="C175">
        <v>1400</v>
      </c>
      <c r="D175" s="11">
        <v>40289</v>
      </c>
      <c r="E175" s="12">
        <v>111</v>
      </c>
      <c r="F175">
        <v>400</v>
      </c>
      <c r="G175" s="11">
        <v>40290</v>
      </c>
      <c r="H175" s="12">
        <v>14</v>
      </c>
      <c r="I175" s="12">
        <v>17</v>
      </c>
      <c r="J175" s="13">
        <f>14/17</f>
        <v>0.82352941176470584</v>
      </c>
      <c r="K175" s="12">
        <v>4</v>
      </c>
      <c r="L175" s="13">
        <v>0.19</v>
      </c>
      <c r="M175" s="13">
        <v>0.21</v>
      </c>
      <c r="N175" s="40">
        <v>25.42</v>
      </c>
    </row>
    <row r="176" spans="1:14" x14ac:dyDescent="0.2">
      <c r="A176" s="27" t="s">
        <v>54</v>
      </c>
      <c r="B176">
        <v>22</v>
      </c>
      <c r="C176">
        <v>1700</v>
      </c>
      <c r="D176" s="11">
        <v>40290</v>
      </c>
      <c r="E176" s="12">
        <v>112</v>
      </c>
      <c r="F176">
        <v>1000</v>
      </c>
      <c r="G176" s="11">
        <v>40292</v>
      </c>
      <c r="H176" s="12">
        <v>41</v>
      </c>
      <c r="I176" s="12">
        <v>29</v>
      </c>
      <c r="J176" s="13">
        <v>0.71</v>
      </c>
      <c r="K176" s="12">
        <v>2</v>
      </c>
      <c r="L176" s="13">
        <v>0.24</v>
      </c>
      <c r="M176" s="13">
        <v>0.2</v>
      </c>
      <c r="N176" s="40">
        <v>25.81</v>
      </c>
    </row>
    <row r="177" spans="1:14" x14ac:dyDescent="0.2">
      <c r="A177" s="27" t="s">
        <v>54</v>
      </c>
      <c r="B177">
        <v>23</v>
      </c>
      <c r="C177">
        <v>300</v>
      </c>
      <c r="D177" s="11">
        <v>40297</v>
      </c>
      <c r="E177" s="12">
        <v>119</v>
      </c>
      <c r="F177">
        <v>1900</v>
      </c>
      <c r="G177" s="11">
        <v>40298</v>
      </c>
      <c r="H177" s="12">
        <v>41</v>
      </c>
      <c r="I177" s="12">
        <v>22</v>
      </c>
      <c r="J177" s="13">
        <v>0.54</v>
      </c>
      <c r="K177" s="12">
        <v>3</v>
      </c>
      <c r="L177" s="13">
        <v>0.23</v>
      </c>
      <c r="M177" s="13">
        <v>0.14000000000000001</v>
      </c>
      <c r="N177" s="40">
        <v>42.9</v>
      </c>
    </row>
    <row r="178" spans="1:14" x14ac:dyDescent="0.2">
      <c r="A178" s="27" t="s">
        <v>54</v>
      </c>
      <c r="B178">
        <v>24</v>
      </c>
      <c r="C178">
        <v>400</v>
      </c>
      <c r="D178" s="11">
        <v>40316</v>
      </c>
      <c r="E178" s="12">
        <v>138</v>
      </c>
      <c r="F178">
        <v>1800</v>
      </c>
      <c r="G178" s="11">
        <v>40317</v>
      </c>
      <c r="H178" s="12">
        <v>38</v>
      </c>
      <c r="I178" s="12">
        <v>25</v>
      </c>
      <c r="J178" s="13">
        <v>0.66</v>
      </c>
      <c r="K178" s="12">
        <v>2</v>
      </c>
      <c r="L178" s="13">
        <v>0.13</v>
      </c>
      <c r="M178" s="13">
        <v>0.1</v>
      </c>
      <c r="N178" s="40">
        <v>22.52</v>
      </c>
    </row>
    <row r="179" spans="1:14" x14ac:dyDescent="0.2">
      <c r="A179" s="27" t="s">
        <v>54</v>
      </c>
      <c r="B179">
        <v>25</v>
      </c>
      <c r="C179">
        <v>1300</v>
      </c>
      <c r="D179" s="11">
        <v>40341</v>
      </c>
      <c r="E179" s="12">
        <v>163</v>
      </c>
      <c r="F179">
        <v>300</v>
      </c>
      <c r="G179" s="11">
        <v>40342</v>
      </c>
      <c r="H179" s="12">
        <v>15</v>
      </c>
      <c r="I179" s="12">
        <v>14</v>
      </c>
      <c r="J179" s="13">
        <f>14/15</f>
        <v>0.93333333333333335</v>
      </c>
      <c r="K179" s="12">
        <v>4</v>
      </c>
      <c r="L179" s="13">
        <v>0</v>
      </c>
      <c r="M179" s="13">
        <v>0.12</v>
      </c>
      <c r="N179" s="40">
        <v>26.59</v>
      </c>
    </row>
    <row r="180" spans="1:14" x14ac:dyDescent="0.2">
      <c r="A180">
        <v>1011</v>
      </c>
      <c r="B180">
        <v>1</v>
      </c>
      <c r="C180">
        <v>2000</v>
      </c>
      <c r="D180" s="11">
        <v>40473</v>
      </c>
      <c r="E180" s="12">
        <v>295</v>
      </c>
      <c r="F180">
        <v>300</v>
      </c>
      <c r="G180" s="11">
        <v>40475</v>
      </c>
      <c r="H180" s="12">
        <v>31</v>
      </c>
      <c r="I180" s="12">
        <v>29</v>
      </c>
      <c r="J180" s="13">
        <v>0.94</v>
      </c>
      <c r="K180" s="12">
        <v>3</v>
      </c>
      <c r="L180" s="13">
        <v>0.24</v>
      </c>
      <c r="M180" s="13">
        <v>0.22</v>
      </c>
      <c r="N180" s="40">
        <v>19</v>
      </c>
    </row>
    <row r="181" spans="1:14" x14ac:dyDescent="0.2">
      <c r="A181">
        <v>1011</v>
      </c>
      <c r="B181">
        <v>2</v>
      </c>
      <c r="C181">
        <v>2000</v>
      </c>
      <c r="D181" s="11">
        <v>40475</v>
      </c>
      <c r="E181" s="12">
        <v>297</v>
      </c>
      <c r="F181">
        <v>1500</v>
      </c>
      <c r="G181" s="11">
        <v>40476</v>
      </c>
      <c r="H181" s="12">
        <v>19</v>
      </c>
      <c r="I181" s="12">
        <v>23</v>
      </c>
      <c r="J181" s="13">
        <v>1.21</v>
      </c>
      <c r="K181" s="12">
        <v>5</v>
      </c>
      <c r="L181" s="13">
        <v>0.24</v>
      </c>
      <c r="M181" s="13">
        <v>0.04</v>
      </c>
      <c r="N181" s="40">
        <v>34.1</v>
      </c>
    </row>
    <row r="182" spans="1:14" x14ac:dyDescent="0.2">
      <c r="A182">
        <v>1011</v>
      </c>
      <c r="B182">
        <v>3</v>
      </c>
      <c r="C182">
        <v>1900</v>
      </c>
      <c r="D182" s="11">
        <v>40496</v>
      </c>
      <c r="E182" s="12">
        <v>318</v>
      </c>
      <c r="F182">
        <v>600</v>
      </c>
      <c r="G182" s="11">
        <v>40499</v>
      </c>
      <c r="H182" s="12">
        <v>59</v>
      </c>
      <c r="I182" s="12">
        <v>29</v>
      </c>
      <c r="J182" s="13">
        <v>0.49</v>
      </c>
      <c r="K182" s="12">
        <v>2</v>
      </c>
      <c r="L182" s="13">
        <v>0.28000000000000003</v>
      </c>
      <c r="M182" s="13">
        <v>0.28000000000000003</v>
      </c>
      <c r="N182" s="40">
        <v>39.299999999999997</v>
      </c>
    </row>
    <row r="183" spans="1:14" x14ac:dyDescent="0.2">
      <c r="A183">
        <v>1011</v>
      </c>
      <c r="B183">
        <v>4</v>
      </c>
      <c r="C183">
        <v>2000</v>
      </c>
      <c r="D183" s="11">
        <v>40502</v>
      </c>
      <c r="E183" s="12">
        <v>324</v>
      </c>
      <c r="F183">
        <v>1500</v>
      </c>
      <c r="G183" s="11">
        <v>40504</v>
      </c>
      <c r="H183" s="12">
        <v>43</v>
      </c>
      <c r="I183" s="12">
        <v>23</v>
      </c>
      <c r="J183" s="13">
        <v>0.53</v>
      </c>
      <c r="K183" s="12">
        <v>2</v>
      </c>
      <c r="L183" s="13">
        <v>0.25</v>
      </c>
      <c r="M183" s="13">
        <v>0.12</v>
      </c>
      <c r="N183" s="40">
        <v>36</v>
      </c>
    </row>
    <row r="184" spans="1:14" x14ac:dyDescent="0.2">
      <c r="A184">
        <v>1011</v>
      </c>
      <c r="B184">
        <v>5</v>
      </c>
      <c r="C184">
        <v>1100</v>
      </c>
      <c r="D184" s="11">
        <v>40510</v>
      </c>
      <c r="E184" s="12">
        <v>332</v>
      </c>
      <c r="F184">
        <v>200</v>
      </c>
      <c r="G184" s="11">
        <v>40512</v>
      </c>
      <c r="H184" s="12">
        <v>39</v>
      </c>
      <c r="I184" s="12">
        <v>13</v>
      </c>
      <c r="J184" s="13">
        <v>0.33</v>
      </c>
      <c r="K184" s="12">
        <v>2</v>
      </c>
      <c r="L184" s="13">
        <v>0.14000000000000001</v>
      </c>
      <c r="M184" s="13">
        <v>0.14000000000000001</v>
      </c>
      <c r="N184" s="40">
        <v>20</v>
      </c>
    </row>
    <row r="185" spans="1:14" x14ac:dyDescent="0.2">
      <c r="A185">
        <v>1011</v>
      </c>
      <c r="B185">
        <v>6</v>
      </c>
      <c r="C185">
        <v>1800</v>
      </c>
      <c r="D185" s="11">
        <v>40522</v>
      </c>
      <c r="E185" s="12">
        <v>344</v>
      </c>
      <c r="F185">
        <v>1400</v>
      </c>
      <c r="G185" s="11">
        <v>40523</v>
      </c>
      <c r="H185" s="12">
        <v>20</v>
      </c>
      <c r="I185" s="12">
        <v>15</v>
      </c>
      <c r="J185" s="13">
        <v>0.75</v>
      </c>
      <c r="K185" s="12">
        <v>2</v>
      </c>
      <c r="L185" s="13">
        <v>0.19</v>
      </c>
      <c r="M185" s="13">
        <v>0.13</v>
      </c>
      <c r="N185" s="40">
        <v>26.2</v>
      </c>
    </row>
    <row r="186" spans="1:14" x14ac:dyDescent="0.2">
      <c r="A186">
        <v>1011</v>
      </c>
      <c r="B186">
        <v>7</v>
      </c>
      <c r="C186">
        <v>600</v>
      </c>
      <c r="D186" s="11">
        <v>40527</v>
      </c>
      <c r="E186" s="12">
        <v>349</v>
      </c>
      <c r="F186">
        <v>2400</v>
      </c>
      <c r="G186" s="11">
        <v>40528</v>
      </c>
      <c r="H186" s="12">
        <v>42</v>
      </c>
      <c r="I186" s="12">
        <v>13</v>
      </c>
      <c r="J186" s="13">
        <v>0.31</v>
      </c>
      <c r="K186" s="12">
        <v>2</v>
      </c>
      <c r="L186" s="13">
        <v>0.17</v>
      </c>
      <c r="M186" s="13">
        <v>0.15</v>
      </c>
      <c r="N186" s="40">
        <v>20.6</v>
      </c>
    </row>
    <row r="187" spans="1:14" x14ac:dyDescent="0.2">
      <c r="A187">
        <v>1011</v>
      </c>
      <c r="B187">
        <v>8</v>
      </c>
      <c r="C187">
        <v>100</v>
      </c>
      <c r="D187" s="11">
        <v>40530</v>
      </c>
      <c r="E187" s="12">
        <v>352</v>
      </c>
      <c r="F187">
        <v>2200</v>
      </c>
      <c r="G187" s="11">
        <v>40535</v>
      </c>
      <c r="H187" s="12">
        <v>141</v>
      </c>
      <c r="I187" s="12">
        <v>105</v>
      </c>
      <c r="J187" s="13">
        <v>0.74</v>
      </c>
      <c r="K187" s="12">
        <v>3</v>
      </c>
      <c r="L187" s="13">
        <v>0.82</v>
      </c>
      <c r="M187" s="13">
        <v>0.56999999999999995</v>
      </c>
      <c r="N187" s="40">
        <v>28.3</v>
      </c>
    </row>
    <row r="188" spans="1:14" x14ac:dyDescent="0.2">
      <c r="A188">
        <v>1011</v>
      </c>
      <c r="B188">
        <v>9</v>
      </c>
      <c r="C188">
        <v>500</v>
      </c>
      <c r="D188" s="11">
        <v>40541</v>
      </c>
      <c r="E188" s="12">
        <v>363</v>
      </c>
      <c r="F188">
        <v>1100</v>
      </c>
      <c r="G188" s="11">
        <v>40543</v>
      </c>
      <c r="H188" s="12">
        <v>54</v>
      </c>
      <c r="I188" s="12">
        <v>47</v>
      </c>
      <c r="J188" s="13">
        <v>0.87</v>
      </c>
      <c r="K188" s="12">
        <v>3</v>
      </c>
      <c r="L188" s="13">
        <v>0.47</v>
      </c>
      <c r="M188" s="13">
        <v>0.32</v>
      </c>
      <c r="N188" s="40">
        <v>32.9</v>
      </c>
    </row>
    <row r="189" spans="1:14" x14ac:dyDescent="0.2">
      <c r="A189">
        <v>1011</v>
      </c>
      <c r="B189">
        <v>10</v>
      </c>
      <c r="C189">
        <v>200</v>
      </c>
      <c r="D189" s="11">
        <v>40552</v>
      </c>
      <c r="E189" s="12">
        <v>9</v>
      </c>
      <c r="F189">
        <v>300</v>
      </c>
      <c r="G189" s="11">
        <v>40553</v>
      </c>
      <c r="H189" s="12">
        <v>25</v>
      </c>
      <c r="I189" s="12">
        <v>14</v>
      </c>
      <c r="J189" s="13">
        <v>0.56000000000000005</v>
      </c>
      <c r="K189" s="12">
        <v>2</v>
      </c>
      <c r="L189" s="13">
        <v>0.22</v>
      </c>
      <c r="M189" s="13">
        <v>0.21</v>
      </c>
      <c r="N189" s="40">
        <v>23.8</v>
      </c>
    </row>
    <row r="190" spans="1:14" x14ac:dyDescent="0.2">
      <c r="A190">
        <v>1011</v>
      </c>
      <c r="B190">
        <v>11</v>
      </c>
      <c r="C190">
        <v>200</v>
      </c>
      <c r="D190" s="11">
        <v>40560</v>
      </c>
      <c r="E190" s="12">
        <v>17</v>
      </c>
      <c r="F190">
        <v>200</v>
      </c>
      <c r="G190" s="11">
        <v>40561</v>
      </c>
      <c r="H190" s="12">
        <v>24</v>
      </c>
      <c r="I190" s="12">
        <v>21</v>
      </c>
      <c r="J190" s="13">
        <v>0.88</v>
      </c>
      <c r="K190" s="12">
        <v>3</v>
      </c>
      <c r="L190" s="13">
        <v>0.18</v>
      </c>
      <c r="M190" s="13">
        <v>0.06</v>
      </c>
      <c r="N190" s="40">
        <v>29</v>
      </c>
    </row>
    <row r="191" spans="1:14" x14ac:dyDescent="0.2">
      <c r="A191">
        <v>1011</v>
      </c>
      <c r="B191">
        <v>12</v>
      </c>
      <c r="C191">
        <v>800</v>
      </c>
      <c r="D191" s="11">
        <v>40562</v>
      </c>
      <c r="E191" s="12">
        <v>19</v>
      </c>
      <c r="F191">
        <v>200</v>
      </c>
      <c r="G191" s="11">
        <v>40563</v>
      </c>
      <c r="H191" s="12">
        <v>18</v>
      </c>
      <c r="I191" s="12">
        <v>17</v>
      </c>
      <c r="J191" s="13">
        <v>0.94</v>
      </c>
      <c r="K191" s="12">
        <v>2</v>
      </c>
      <c r="L191" s="13">
        <v>0.26</v>
      </c>
      <c r="M191" s="13">
        <v>0.15</v>
      </c>
      <c r="N191" s="40">
        <v>21.9</v>
      </c>
    </row>
    <row r="192" spans="1:14" x14ac:dyDescent="0.2">
      <c r="A192">
        <v>1011</v>
      </c>
      <c r="B192">
        <v>13</v>
      </c>
      <c r="C192">
        <v>400</v>
      </c>
      <c r="D192" s="11">
        <v>40565</v>
      </c>
      <c r="E192" s="12">
        <v>22</v>
      </c>
      <c r="F192">
        <v>2200</v>
      </c>
      <c r="G192" s="11">
        <v>40565</v>
      </c>
      <c r="H192" s="12">
        <v>18</v>
      </c>
      <c r="I192" s="12">
        <v>12</v>
      </c>
      <c r="J192" s="13">
        <v>0.67</v>
      </c>
      <c r="K192" s="12">
        <v>3</v>
      </c>
      <c r="L192" s="13">
        <v>0.15</v>
      </c>
      <c r="M192" s="13">
        <v>0.05</v>
      </c>
      <c r="N192" s="40">
        <v>26.1</v>
      </c>
    </row>
    <row r="193" spans="1:14" x14ac:dyDescent="0.2">
      <c r="A193">
        <v>1011</v>
      </c>
      <c r="B193">
        <v>14</v>
      </c>
      <c r="C193">
        <v>1300</v>
      </c>
      <c r="D193" s="11">
        <v>40574</v>
      </c>
      <c r="E193" s="12">
        <v>31</v>
      </c>
      <c r="F193">
        <v>1500</v>
      </c>
      <c r="G193" s="11">
        <v>40575</v>
      </c>
      <c r="H193" s="12">
        <v>26</v>
      </c>
      <c r="I193" s="12">
        <v>18</v>
      </c>
      <c r="J193" s="13">
        <v>0.69</v>
      </c>
      <c r="K193" s="12">
        <v>3</v>
      </c>
      <c r="L193" s="13">
        <v>0.22</v>
      </c>
      <c r="M193" s="13">
        <v>0.17</v>
      </c>
      <c r="N193" s="40">
        <v>18.899999999999999</v>
      </c>
    </row>
    <row r="194" spans="1:14" x14ac:dyDescent="0.2">
      <c r="A194">
        <v>1011</v>
      </c>
      <c r="B194">
        <v>15</v>
      </c>
      <c r="C194">
        <v>2100</v>
      </c>
      <c r="D194" s="11">
        <v>40578</v>
      </c>
      <c r="E194" s="12">
        <v>35</v>
      </c>
      <c r="F194">
        <v>200</v>
      </c>
      <c r="G194" s="11">
        <v>40580</v>
      </c>
      <c r="H194" s="12">
        <v>29</v>
      </c>
      <c r="I194" s="12">
        <v>30</v>
      </c>
      <c r="J194" s="13">
        <v>1.03</v>
      </c>
      <c r="K194" s="12">
        <v>4</v>
      </c>
      <c r="L194" s="13">
        <v>0.39</v>
      </c>
      <c r="M194" s="13">
        <v>0.28000000000000003</v>
      </c>
      <c r="N194" s="40">
        <v>26.9</v>
      </c>
    </row>
    <row r="195" spans="1:14" x14ac:dyDescent="0.2">
      <c r="A195">
        <v>1011</v>
      </c>
      <c r="B195">
        <v>16</v>
      </c>
      <c r="C195">
        <v>0</v>
      </c>
      <c r="D195" s="11">
        <v>40582</v>
      </c>
      <c r="E195" s="12">
        <v>39</v>
      </c>
      <c r="F195">
        <v>1800</v>
      </c>
      <c r="G195" s="11">
        <v>40582</v>
      </c>
      <c r="H195" s="12">
        <v>18</v>
      </c>
      <c r="I195" s="12">
        <v>14</v>
      </c>
      <c r="J195" s="13">
        <v>0.78</v>
      </c>
      <c r="K195" s="12">
        <v>3</v>
      </c>
      <c r="L195" s="13">
        <v>0.14000000000000001</v>
      </c>
      <c r="M195" s="13">
        <v>0.17</v>
      </c>
      <c r="N195" s="40">
        <v>14</v>
      </c>
    </row>
    <row r="196" spans="1:14" x14ac:dyDescent="0.2">
      <c r="A196">
        <v>1011</v>
      </c>
      <c r="B196">
        <v>17</v>
      </c>
      <c r="C196">
        <v>400</v>
      </c>
      <c r="D196" s="11">
        <v>40593</v>
      </c>
      <c r="E196" s="12">
        <v>50</v>
      </c>
      <c r="F196">
        <v>2300</v>
      </c>
      <c r="G196" s="11">
        <v>40594</v>
      </c>
      <c r="H196" s="12">
        <v>43</v>
      </c>
      <c r="I196" s="12">
        <v>40</v>
      </c>
      <c r="J196" s="13">
        <v>0.93</v>
      </c>
      <c r="K196" s="12">
        <v>4</v>
      </c>
      <c r="L196" s="13">
        <v>0.3</v>
      </c>
      <c r="M196" s="13">
        <v>0.25</v>
      </c>
      <c r="N196" s="40">
        <v>28.7</v>
      </c>
    </row>
    <row r="197" spans="1:14" x14ac:dyDescent="0.2">
      <c r="A197">
        <v>1011</v>
      </c>
      <c r="B197">
        <v>18</v>
      </c>
      <c r="C197">
        <v>500</v>
      </c>
      <c r="D197" s="11">
        <v>40599</v>
      </c>
      <c r="E197" s="12">
        <v>56</v>
      </c>
      <c r="F197">
        <v>1200</v>
      </c>
      <c r="G197" s="11">
        <v>40600</v>
      </c>
      <c r="H197" s="12">
        <v>31</v>
      </c>
      <c r="I197" s="12">
        <v>23</v>
      </c>
      <c r="J197" s="13">
        <v>0.74</v>
      </c>
      <c r="K197" s="12">
        <v>2</v>
      </c>
      <c r="L197" s="13">
        <v>0.32</v>
      </c>
      <c r="M197" s="13">
        <v>0.19</v>
      </c>
      <c r="N197" s="40">
        <v>21.3</v>
      </c>
    </row>
    <row r="198" spans="1:14" x14ac:dyDescent="0.2">
      <c r="A198">
        <v>1011</v>
      </c>
      <c r="B198">
        <v>19</v>
      </c>
      <c r="C198">
        <v>0</v>
      </c>
      <c r="D198" s="11">
        <v>40606</v>
      </c>
      <c r="E198" s="12">
        <v>63</v>
      </c>
      <c r="F198">
        <v>1900</v>
      </c>
      <c r="G198" s="11">
        <v>40606</v>
      </c>
      <c r="H198" s="12">
        <v>19</v>
      </c>
      <c r="I198" s="12">
        <v>12</v>
      </c>
      <c r="J198" s="13">
        <v>0.63</v>
      </c>
      <c r="K198" s="12">
        <v>2</v>
      </c>
      <c r="L198" s="13">
        <v>0.17</v>
      </c>
      <c r="M198" s="13">
        <v>0.09</v>
      </c>
      <c r="N198" s="40">
        <v>16</v>
      </c>
    </row>
    <row r="199" spans="1:14" x14ac:dyDescent="0.2">
      <c r="A199">
        <v>1011</v>
      </c>
      <c r="B199">
        <v>20</v>
      </c>
      <c r="C199">
        <v>1200</v>
      </c>
      <c r="D199" s="11">
        <v>40608</v>
      </c>
      <c r="E199" s="12">
        <v>65</v>
      </c>
      <c r="F199">
        <v>1900</v>
      </c>
      <c r="G199" s="11">
        <v>40610</v>
      </c>
      <c r="H199" s="12">
        <v>55</v>
      </c>
      <c r="I199" s="12">
        <v>33</v>
      </c>
      <c r="J199" s="13">
        <v>0.6</v>
      </c>
      <c r="K199" s="12">
        <v>3</v>
      </c>
      <c r="L199" s="13">
        <v>0.43</v>
      </c>
      <c r="M199" s="13">
        <v>0.4</v>
      </c>
      <c r="N199" s="40">
        <v>17.100000000000001</v>
      </c>
    </row>
    <row r="200" spans="1:14" x14ac:dyDescent="0.2">
      <c r="A200">
        <v>1011</v>
      </c>
      <c r="B200">
        <v>21</v>
      </c>
      <c r="C200">
        <v>1700</v>
      </c>
      <c r="D200" s="11">
        <v>40623</v>
      </c>
      <c r="E200" s="12">
        <v>80</v>
      </c>
      <c r="F200" s="12">
        <v>2200</v>
      </c>
      <c r="G200" s="11">
        <v>40624</v>
      </c>
      <c r="H200" s="12">
        <v>9</v>
      </c>
      <c r="I200" s="12">
        <v>18</v>
      </c>
      <c r="J200" s="13">
        <v>0.62</v>
      </c>
      <c r="K200" s="12">
        <v>3</v>
      </c>
      <c r="L200" s="13">
        <v>0.17</v>
      </c>
      <c r="M200" s="13">
        <v>0.09</v>
      </c>
      <c r="N200" s="40">
        <v>36.6</v>
      </c>
    </row>
    <row r="201" spans="1:14" x14ac:dyDescent="0.2">
      <c r="A201">
        <v>1011</v>
      </c>
      <c r="B201">
        <v>22</v>
      </c>
      <c r="C201">
        <v>1900</v>
      </c>
      <c r="D201" s="11">
        <v>40628</v>
      </c>
      <c r="E201" s="12">
        <v>85</v>
      </c>
      <c r="F201" s="12">
        <v>1200</v>
      </c>
      <c r="G201" s="11">
        <v>40629</v>
      </c>
      <c r="H201" s="12">
        <v>17</v>
      </c>
      <c r="I201" s="12">
        <v>12</v>
      </c>
      <c r="J201" s="13">
        <v>0.71</v>
      </c>
      <c r="K201" s="12">
        <v>2</v>
      </c>
      <c r="L201" s="13">
        <v>0.14000000000000001</v>
      </c>
      <c r="M201" s="13">
        <v>0.12</v>
      </c>
      <c r="N201" s="40">
        <v>25.4</v>
      </c>
    </row>
    <row r="202" spans="1:14" x14ac:dyDescent="0.2">
      <c r="A202">
        <v>1011</v>
      </c>
      <c r="B202">
        <v>23</v>
      </c>
      <c r="C202">
        <v>1100</v>
      </c>
      <c r="D202" s="11">
        <v>40636</v>
      </c>
      <c r="E202" s="12">
        <v>93</v>
      </c>
      <c r="F202">
        <v>400</v>
      </c>
      <c r="G202" s="11">
        <v>40637</v>
      </c>
      <c r="H202" s="12">
        <v>17</v>
      </c>
      <c r="I202" s="12">
        <v>16</v>
      </c>
      <c r="J202" s="13">
        <v>0.94</v>
      </c>
      <c r="K202" s="12">
        <v>3</v>
      </c>
      <c r="L202" s="13">
        <v>0.23</v>
      </c>
      <c r="M202" s="13">
        <v>0.18</v>
      </c>
      <c r="N202" s="40">
        <v>19.3</v>
      </c>
    </row>
    <row r="203" spans="1:14" x14ac:dyDescent="0.2">
      <c r="A203">
        <v>1011</v>
      </c>
      <c r="B203">
        <v>24</v>
      </c>
      <c r="C203">
        <v>1800</v>
      </c>
      <c r="D203" s="11">
        <v>40639</v>
      </c>
      <c r="E203" s="12">
        <v>96</v>
      </c>
      <c r="F203">
        <v>800</v>
      </c>
      <c r="G203" s="11">
        <v>40640</v>
      </c>
      <c r="H203" s="12">
        <v>14</v>
      </c>
      <c r="I203" s="12">
        <v>12</v>
      </c>
      <c r="J203" s="13">
        <v>0.86</v>
      </c>
      <c r="K203" s="12">
        <v>2</v>
      </c>
      <c r="L203" s="13">
        <v>0.2</v>
      </c>
      <c r="M203" s="13">
        <v>0.15</v>
      </c>
      <c r="N203" s="40">
        <v>8.6999999999999993</v>
      </c>
    </row>
    <row r="204" spans="1:14" x14ac:dyDescent="0.2">
      <c r="A204">
        <v>1011</v>
      </c>
      <c r="B204">
        <v>25</v>
      </c>
      <c r="C204">
        <v>200</v>
      </c>
      <c r="D204" s="11">
        <v>40642</v>
      </c>
      <c r="E204" s="12">
        <v>99</v>
      </c>
      <c r="F204">
        <v>100</v>
      </c>
      <c r="G204" s="11">
        <v>40644</v>
      </c>
      <c r="H204" s="12">
        <v>47</v>
      </c>
      <c r="I204" s="12">
        <v>32</v>
      </c>
      <c r="J204" s="13">
        <v>0.68</v>
      </c>
      <c r="K204" s="12">
        <v>2</v>
      </c>
      <c r="L204" s="13">
        <v>0.31</v>
      </c>
      <c r="M204" s="13">
        <v>0.15</v>
      </c>
      <c r="N204" s="40">
        <v>37.9</v>
      </c>
    </row>
    <row r="205" spans="1:14" x14ac:dyDescent="0.2">
      <c r="A205">
        <v>1011</v>
      </c>
      <c r="B205">
        <v>26</v>
      </c>
      <c r="C205">
        <v>2300</v>
      </c>
      <c r="D205" s="11">
        <v>40646</v>
      </c>
      <c r="E205" s="12">
        <v>103</v>
      </c>
      <c r="F205">
        <v>1700</v>
      </c>
      <c r="G205" s="11">
        <v>40647</v>
      </c>
      <c r="H205" s="12">
        <v>18</v>
      </c>
      <c r="I205" s="12">
        <v>23</v>
      </c>
      <c r="J205" s="13">
        <v>1.28</v>
      </c>
      <c r="K205" s="12">
        <v>3</v>
      </c>
      <c r="L205" s="13">
        <v>0.38</v>
      </c>
      <c r="M205" s="13">
        <v>0.17</v>
      </c>
      <c r="N205" s="40">
        <v>23.4</v>
      </c>
    </row>
    <row r="206" spans="1:14" x14ac:dyDescent="0.2">
      <c r="A206">
        <v>1011</v>
      </c>
      <c r="B206">
        <v>27</v>
      </c>
      <c r="C206">
        <v>1800</v>
      </c>
      <c r="D206" s="11">
        <v>40651</v>
      </c>
      <c r="E206" s="12">
        <v>108</v>
      </c>
      <c r="F206">
        <v>1000</v>
      </c>
      <c r="G206" s="11">
        <v>40652</v>
      </c>
      <c r="H206" s="12">
        <v>16</v>
      </c>
      <c r="I206" s="12">
        <v>22</v>
      </c>
      <c r="J206" s="13">
        <v>1.38</v>
      </c>
      <c r="K206" s="12">
        <v>4</v>
      </c>
      <c r="L206" s="13">
        <v>0.23</v>
      </c>
      <c r="M206" s="13">
        <v>0.15</v>
      </c>
      <c r="N206" s="40">
        <v>27.7</v>
      </c>
    </row>
    <row r="207" spans="1:14" x14ac:dyDescent="0.2">
      <c r="A207">
        <v>1011</v>
      </c>
      <c r="B207">
        <v>28</v>
      </c>
      <c r="C207">
        <v>700</v>
      </c>
      <c r="D207" s="11">
        <v>40656</v>
      </c>
      <c r="E207" s="12">
        <v>113</v>
      </c>
      <c r="F207">
        <v>200</v>
      </c>
      <c r="G207" s="11">
        <v>40660</v>
      </c>
      <c r="H207" s="12">
        <v>91</v>
      </c>
      <c r="I207" s="12">
        <v>97</v>
      </c>
      <c r="J207" s="13">
        <v>1.07</v>
      </c>
      <c r="K207" s="12">
        <v>5</v>
      </c>
      <c r="L207" s="13">
        <v>0.81</v>
      </c>
      <c r="M207" s="13">
        <v>0.59</v>
      </c>
      <c r="N207" s="40">
        <v>25.9</v>
      </c>
    </row>
    <row r="208" spans="1:14" x14ac:dyDescent="0.2">
      <c r="A208">
        <v>1011</v>
      </c>
      <c r="B208">
        <v>29</v>
      </c>
      <c r="C208">
        <v>1100</v>
      </c>
      <c r="D208" s="11">
        <v>40664</v>
      </c>
      <c r="E208" s="12">
        <v>121</v>
      </c>
      <c r="F208">
        <v>2300</v>
      </c>
      <c r="G208" s="11">
        <v>40664</v>
      </c>
      <c r="H208" s="12">
        <v>12</v>
      </c>
      <c r="I208" s="12">
        <v>16</v>
      </c>
      <c r="J208" s="13">
        <v>1.33</v>
      </c>
      <c r="K208" s="12">
        <v>3</v>
      </c>
      <c r="L208" s="13">
        <v>0.17</v>
      </c>
      <c r="M208" s="13">
        <v>0.15</v>
      </c>
      <c r="N208" s="40">
        <v>13.7</v>
      </c>
    </row>
    <row r="209" spans="1:17" x14ac:dyDescent="0.2">
      <c r="A209">
        <v>1011</v>
      </c>
      <c r="B209">
        <v>30</v>
      </c>
      <c r="C209">
        <v>800</v>
      </c>
      <c r="D209" s="11">
        <v>40672</v>
      </c>
      <c r="E209" s="12">
        <v>129</v>
      </c>
      <c r="F209">
        <v>1600</v>
      </c>
      <c r="G209" s="11">
        <v>40672</v>
      </c>
      <c r="H209" s="12">
        <v>8</v>
      </c>
      <c r="I209" s="12">
        <v>15</v>
      </c>
      <c r="J209" s="13">
        <v>1.88</v>
      </c>
      <c r="K209" s="12">
        <v>2</v>
      </c>
      <c r="L209" s="13">
        <v>0.17</v>
      </c>
      <c r="M209" s="13">
        <v>0.24</v>
      </c>
      <c r="N209" s="40">
        <v>32.5</v>
      </c>
    </row>
    <row r="210" spans="1:17" x14ac:dyDescent="0.2">
      <c r="A210">
        <v>1011</v>
      </c>
      <c r="B210">
        <v>31</v>
      </c>
      <c r="C210">
        <v>1800</v>
      </c>
      <c r="D210" s="11">
        <v>40673</v>
      </c>
      <c r="E210" s="12">
        <v>130</v>
      </c>
      <c r="F210">
        <v>1100</v>
      </c>
      <c r="G210" s="11">
        <v>40675</v>
      </c>
      <c r="H210" s="12">
        <v>41</v>
      </c>
      <c r="I210" s="12">
        <v>67</v>
      </c>
      <c r="J210" s="13">
        <v>1.63</v>
      </c>
      <c r="K210" s="12">
        <v>4</v>
      </c>
      <c r="L210" s="13">
        <v>0.54</v>
      </c>
      <c r="M210" s="13">
        <v>0.32</v>
      </c>
      <c r="N210" s="40">
        <v>24.8</v>
      </c>
    </row>
    <row r="211" spans="1:17" x14ac:dyDescent="0.2">
      <c r="A211">
        <v>1011</v>
      </c>
      <c r="B211">
        <v>32</v>
      </c>
      <c r="C211">
        <v>600</v>
      </c>
      <c r="D211" s="11">
        <v>40681</v>
      </c>
      <c r="E211" s="12">
        <v>138</v>
      </c>
      <c r="F211">
        <v>600</v>
      </c>
      <c r="G211" s="11">
        <v>40684</v>
      </c>
      <c r="H211" s="12">
        <v>72</v>
      </c>
      <c r="I211" s="12">
        <v>58</v>
      </c>
      <c r="J211" s="13">
        <v>0.81</v>
      </c>
      <c r="K211" s="12">
        <v>4</v>
      </c>
      <c r="L211" s="13">
        <v>0.41</v>
      </c>
      <c r="M211" s="13">
        <v>0.38</v>
      </c>
      <c r="N211" s="40">
        <v>22.3</v>
      </c>
    </row>
    <row r="212" spans="1:17" x14ac:dyDescent="0.2">
      <c r="A212">
        <v>1011</v>
      </c>
      <c r="B212">
        <v>33</v>
      </c>
      <c r="C212">
        <v>700</v>
      </c>
      <c r="D212" s="11">
        <v>40687</v>
      </c>
      <c r="E212" s="12">
        <v>144</v>
      </c>
      <c r="F212">
        <v>2400</v>
      </c>
      <c r="G212" s="11">
        <v>40687</v>
      </c>
      <c r="H212" s="12">
        <v>17</v>
      </c>
      <c r="I212" s="12">
        <v>18</v>
      </c>
      <c r="J212" s="13">
        <v>1.06</v>
      </c>
      <c r="K212" s="12">
        <v>6</v>
      </c>
      <c r="L212" s="13">
        <v>0.13</v>
      </c>
      <c r="M212" s="13">
        <v>0.16</v>
      </c>
      <c r="N212" s="40">
        <v>20.7</v>
      </c>
    </row>
    <row r="213" spans="1:17" x14ac:dyDescent="0.2">
      <c r="A213">
        <v>1011</v>
      </c>
      <c r="B213">
        <v>34</v>
      </c>
      <c r="C213">
        <v>2300</v>
      </c>
      <c r="D213" s="11">
        <v>40713</v>
      </c>
      <c r="E213" s="12">
        <v>170</v>
      </c>
      <c r="F213">
        <v>1200</v>
      </c>
      <c r="G213" s="11">
        <v>40714</v>
      </c>
      <c r="H213" s="12">
        <v>13</v>
      </c>
      <c r="I213" s="12">
        <v>14</v>
      </c>
      <c r="J213" s="13">
        <v>1.08</v>
      </c>
      <c r="K213" s="12">
        <v>3</v>
      </c>
      <c r="L213" s="13">
        <v>0.1</v>
      </c>
      <c r="M213" s="13">
        <v>0.1</v>
      </c>
      <c r="N213" s="40">
        <v>17.600000000000001</v>
      </c>
    </row>
    <row r="214" spans="1:17" x14ac:dyDescent="0.2">
      <c r="A214">
        <v>1112</v>
      </c>
      <c r="B214">
        <v>1</v>
      </c>
      <c r="C214">
        <v>700</v>
      </c>
      <c r="D214" s="11">
        <v>40820</v>
      </c>
      <c r="E214" s="12">
        <v>277</v>
      </c>
      <c r="F214">
        <v>100</v>
      </c>
      <c r="G214" s="11">
        <v>40821</v>
      </c>
      <c r="H214" s="12">
        <v>18</v>
      </c>
      <c r="I214" s="12">
        <v>17</v>
      </c>
      <c r="J214" s="13">
        <v>0.94</v>
      </c>
      <c r="K214" s="12">
        <v>5</v>
      </c>
      <c r="L214" s="13">
        <v>1.6E-2</v>
      </c>
      <c r="M214" s="13">
        <v>0.10299999999999999</v>
      </c>
      <c r="N214" s="40">
        <v>9.6999999999999993</v>
      </c>
      <c r="O214" s="47">
        <v>167</v>
      </c>
      <c r="P214" s="40">
        <v>3.5</v>
      </c>
    </row>
    <row r="215" spans="1:17" x14ac:dyDescent="0.2">
      <c r="A215">
        <v>1112</v>
      </c>
      <c r="B215">
        <v>2</v>
      </c>
      <c r="C215">
        <v>1600</v>
      </c>
      <c r="D215" s="11">
        <v>40821</v>
      </c>
      <c r="E215" s="12">
        <v>278</v>
      </c>
      <c r="F215">
        <v>1400</v>
      </c>
      <c r="G215" s="11">
        <v>40822</v>
      </c>
      <c r="H215" s="12">
        <v>22</v>
      </c>
      <c r="I215" s="12">
        <v>50</v>
      </c>
      <c r="J215" s="13">
        <v>2.3199999999999998</v>
      </c>
      <c r="K215" s="12">
        <v>6</v>
      </c>
      <c r="L215" s="13">
        <v>0.39</v>
      </c>
      <c r="M215" s="13">
        <v>0.31</v>
      </c>
      <c r="N215" s="40">
        <v>38.1</v>
      </c>
      <c r="O215" s="47">
        <v>191</v>
      </c>
      <c r="P215" s="40">
        <v>14.2</v>
      </c>
    </row>
    <row r="216" spans="1:17" x14ac:dyDescent="0.2">
      <c r="A216">
        <v>1112</v>
      </c>
      <c r="B216">
        <v>3</v>
      </c>
      <c r="C216">
        <v>600</v>
      </c>
      <c r="D216" s="11">
        <v>40841</v>
      </c>
      <c r="E216" s="12">
        <v>298</v>
      </c>
      <c r="F216">
        <v>1500</v>
      </c>
      <c r="G216" s="11">
        <v>40842</v>
      </c>
      <c r="H216" s="12">
        <v>33</v>
      </c>
      <c r="I216" s="12">
        <v>28</v>
      </c>
      <c r="J216" s="13">
        <v>0.82</v>
      </c>
      <c r="K216" s="12">
        <v>2</v>
      </c>
      <c r="L216" s="13">
        <v>0.22</v>
      </c>
      <c r="M216" s="13">
        <v>0.18</v>
      </c>
      <c r="N216" s="40">
        <v>19.2</v>
      </c>
      <c r="O216" s="47">
        <v>222</v>
      </c>
      <c r="P216" s="40">
        <v>7.2</v>
      </c>
    </row>
    <row r="217" spans="1:17" x14ac:dyDescent="0.2">
      <c r="A217">
        <v>1112</v>
      </c>
      <c r="B217">
        <v>4</v>
      </c>
      <c r="C217">
        <v>2000</v>
      </c>
      <c r="D217" s="11">
        <v>40848</v>
      </c>
      <c r="E217" s="12">
        <v>305</v>
      </c>
      <c r="F217">
        <v>1600</v>
      </c>
      <c r="G217" s="11">
        <v>40849</v>
      </c>
      <c r="H217" s="12">
        <v>20</v>
      </c>
      <c r="I217" s="12">
        <v>14</v>
      </c>
      <c r="J217" s="13">
        <v>0.7</v>
      </c>
      <c r="K217" s="12">
        <v>2</v>
      </c>
      <c r="L217" s="13">
        <v>0.16</v>
      </c>
      <c r="M217" s="13">
        <v>0.18</v>
      </c>
      <c r="N217" s="40">
        <v>16.100000000000001</v>
      </c>
      <c r="O217" s="47">
        <v>354</v>
      </c>
      <c r="P217" s="40">
        <v>7.2</v>
      </c>
    </row>
    <row r="218" spans="1:17" x14ac:dyDescent="0.2">
      <c r="A218">
        <v>1112</v>
      </c>
      <c r="B218">
        <v>5</v>
      </c>
      <c r="C218">
        <v>1300</v>
      </c>
      <c r="D218" s="11">
        <v>40851</v>
      </c>
      <c r="E218" s="12">
        <v>308</v>
      </c>
      <c r="F218">
        <v>900</v>
      </c>
      <c r="G218" s="11">
        <v>40852</v>
      </c>
      <c r="H218" s="12">
        <v>20</v>
      </c>
      <c r="I218" s="12">
        <v>26</v>
      </c>
      <c r="J218" s="13">
        <v>1.3</v>
      </c>
      <c r="K218" s="12">
        <v>6</v>
      </c>
      <c r="L218" s="13">
        <v>0.44</v>
      </c>
      <c r="M218" s="13">
        <v>0.33</v>
      </c>
      <c r="N218" s="40">
        <v>34.1</v>
      </c>
      <c r="O218" s="47">
        <v>175</v>
      </c>
      <c r="P218" s="40">
        <v>11.4</v>
      </c>
    </row>
    <row r="219" spans="1:17" x14ac:dyDescent="0.2">
      <c r="A219">
        <v>1112</v>
      </c>
      <c r="B219">
        <v>6</v>
      </c>
      <c r="C219">
        <v>1000</v>
      </c>
      <c r="D219" s="11">
        <v>40860</v>
      </c>
      <c r="E219" s="12">
        <v>317</v>
      </c>
      <c r="F219">
        <v>2200</v>
      </c>
      <c r="G219" s="11">
        <v>40860</v>
      </c>
      <c r="H219" s="12">
        <v>12</v>
      </c>
      <c r="I219" s="12">
        <v>12</v>
      </c>
      <c r="J219" s="13">
        <v>1</v>
      </c>
      <c r="K219" s="12">
        <v>2</v>
      </c>
      <c r="L219" s="13">
        <v>0.12</v>
      </c>
      <c r="M219" s="13">
        <v>0.04</v>
      </c>
      <c r="N219" s="40">
        <v>26.5</v>
      </c>
      <c r="O219" s="47">
        <v>264</v>
      </c>
      <c r="P219" s="40">
        <v>11.5</v>
      </c>
    </row>
    <row r="220" spans="1:17" x14ac:dyDescent="0.2">
      <c r="A220">
        <v>1112</v>
      </c>
      <c r="B220">
        <v>7</v>
      </c>
      <c r="C220">
        <v>1900</v>
      </c>
      <c r="D220" s="11">
        <v>40867</v>
      </c>
      <c r="E220" s="12">
        <v>324</v>
      </c>
      <c r="F220">
        <v>600</v>
      </c>
      <c r="G220" s="11">
        <v>40869</v>
      </c>
      <c r="H220" s="12">
        <v>35</v>
      </c>
      <c r="I220" s="12">
        <v>16</v>
      </c>
      <c r="J220" s="13">
        <v>0.46</v>
      </c>
      <c r="K220" s="12">
        <v>1</v>
      </c>
      <c r="L220" s="13">
        <v>0.19</v>
      </c>
      <c r="M220" s="13">
        <v>0.11</v>
      </c>
      <c r="N220" s="40">
        <v>31.6</v>
      </c>
      <c r="O220" s="47">
        <v>209</v>
      </c>
      <c r="P220" s="40">
        <v>5.8</v>
      </c>
    </row>
    <row r="221" spans="1:17" x14ac:dyDescent="0.2">
      <c r="A221">
        <v>1112</v>
      </c>
      <c r="B221">
        <v>8</v>
      </c>
      <c r="C221">
        <v>1800</v>
      </c>
      <c r="D221" s="11">
        <v>40871</v>
      </c>
      <c r="E221" s="12">
        <v>328</v>
      </c>
      <c r="F221">
        <v>1600</v>
      </c>
      <c r="G221" s="11">
        <v>40872</v>
      </c>
      <c r="H221" s="12">
        <v>29</v>
      </c>
      <c r="I221" s="12">
        <v>13</v>
      </c>
      <c r="J221" s="13">
        <v>0.44827586206896552</v>
      </c>
      <c r="K221" s="12">
        <v>1</v>
      </c>
      <c r="L221" s="13">
        <v>8.6999999999999994E-2</v>
      </c>
      <c r="M221" s="13">
        <v>0.03</v>
      </c>
      <c r="N221" s="40">
        <v>21.8</v>
      </c>
      <c r="O221" s="47">
        <v>294</v>
      </c>
      <c r="P221" s="40">
        <v>6.8</v>
      </c>
      <c r="Q221" t="s">
        <v>81</v>
      </c>
    </row>
    <row r="222" spans="1:17" x14ac:dyDescent="0.2">
      <c r="A222">
        <v>1112</v>
      </c>
      <c r="B222">
        <v>9</v>
      </c>
      <c r="C222">
        <v>1500</v>
      </c>
      <c r="D222" s="11">
        <v>40879</v>
      </c>
      <c r="E222" s="12">
        <v>336</v>
      </c>
      <c r="F222">
        <v>300</v>
      </c>
      <c r="G222" s="11">
        <v>40882</v>
      </c>
      <c r="H222" s="12">
        <v>60</v>
      </c>
      <c r="I222" s="12">
        <v>19</v>
      </c>
      <c r="J222" s="13">
        <v>0.32</v>
      </c>
      <c r="K222" s="12">
        <v>3</v>
      </c>
      <c r="L222" s="13">
        <v>0.18</v>
      </c>
      <c r="M222" s="13">
        <v>0.17</v>
      </c>
      <c r="N222" s="40">
        <v>12.8</v>
      </c>
      <c r="O222" s="47">
        <v>255</v>
      </c>
      <c r="P222" s="40">
        <v>3.6</v>
      </c>
    </row>
    <row r="223" spans="1:17" x14ac:dyDescent="0.2">
      <c r="A223">
        <v>1112</v>
      </c>
      <c r="B223">
        <v>10</v>
      </c>
      <c r="C223">
        <v>1700</v>
      </c>
      <c r="D223" s="11">
        <v>40889</v>
      </c>
      <c r="E223" s="12">
        <v>336</v>
      </c>
      <c r="F223">
        <v>1700</v>
      </c>
      <c r="G223" s="11">
        <v>40891</v>
      </c>
      <c r="H223" s="12">
        <v>48</v>
      </c>
      <c r="I223" s="12">
        <v>36</v>
      </c>
      <c r="J223" s="13">
        <v>0.75</v>
      </c>
      <c r="K223" s="12">
        <v>2</v>
      </c>
      <c r="L223" s="13">
        <v>0.46</v>
      </c>
      <c r="M223" s="13">
        <v>0.48</v>
      </c>
      <c r="N223" s="40">
        <v>30.1</v>
      </c>
      <c r="O223" s="47">
        <v>182</v>
      </c>
      <c r="P223" s="40">
        <v>7.2</v>
      </c>
    </row>
    <row r="224" spans="1:17" x14ac:dyDescent="0.2">
      <c r="A224">
        <v>1112</v>
      </c>
      <c r="B224">
        <v>11</v>
      </c>
      <c r="C224">
        <v>2100</v>
      </c>
      <c r="D224" s="11">
        <v>40923</v>
      </c>
      <c r="E224" s="12">
        <v>15</v>
      </c>
      <c r="F224">
        <v>2300</v>
      </c>
      <c r="G224" s="11">
        <v>40924</v>
      </c>
      <c r="H224" s="12">
        <v>26</v>
      </c>
      <c r="I224" s="12">
        <v>18</v>
      </c>
      <c r="J224" s="13">
        <v>0.69</v>
      </c>
      <c r="K224" s="12">
        <v>2</v>
      </c>
      <c r="L224" s="13">
        <v>0.3</v>
      </c>
      <c r="M224" s="13">
        <v>0.11</v>
      </c>
      <c r="N224" s="40">
        <v>29.1</v>
      </c>
      <c r="O224" s="47">
        <v>226</v>
      </c>
      <c r="P224" s="40">
        <v>10.8</v>
      </c>
    </row>
    <row r="225" spans="1:16" x14ac:dyDescent="0.2">
      <c r="A225">
        <v>1112</v>
      </c>
      <c r="B225">
        <v>12</v>
      </c>
      <c r="C225">
        <v>1100</v>
      </c>
      <c r="D225" s="11">
        <v>40929</v>
      </c>
      <c r="E225" s="12">
        <v>21</v>
      </c>
      <c r="F225">
        <v>1400</v>
      </c>
      <c r="G225" s="11">
        <v>40930</v>
      </c>
      <c r="H225" s="12">
        <v>27</v>
      </c>
      <c r="I225" s="12">
        <v>44</v>
      </c>
      <c r="J225" s="13">
        <v>1.63</v>
      </c>
      <c r="K225" s="12">
        <v>4</v>
      </c>
      <c r="L225" s="13">
        <v>0.54</v>
      </c>
      <c r="M225" s="13">
        <v>0.25</v>
      </c>
      <c r="N225" s="40">
        <v>28.1</v>
      </c>
      <c r="O225" s="47">
        <v>234</v>
      </c>
      <c r="P225" s="40">
        <v>12</v>
      </c>
    </row>
    <row r="226" spans="1:16" x14ac:dyDescent="0.2">
      <c r="A226">
        <v>1112</v>
      </c>
      <c r="B226">
        <v>13</v>
      </c>
      <c r="C226">
        <v>2000</v>
      </c>
      <c r="D226" s="11">
        <v>40934</v>
      </c>
      <c r="E226" s="12">
        <v>26</v>
      </c>
      <c r="F226">
        <v>1000</v>
      </c>
      <c r="G226" s="11">
        <v>40935</v>
      </c>
      <c r="H226" s="12">
        <v>14</v>
      </c>
      <c r="I226" s="12">
        <v>18</v>
      </c>
      <c r="J226" s="13">
        <v>1.29</v>
      </c>
      <c r="K226" s="12">
        <v>4</v>
      </c>
      <c r="L226" s="13">
        <v>0.2</v>
      </c>
      <c r="M226" s="13">
        <v>0.19</v>
      </c>
      <c r="N226" s="40">
        <v>24.7</v>
      </c>
      <c r="O226" s="47">
        <v>300</v>
      </c>
      <c r="P226" s="40">
        <v>8.4</v>
      </c>
    </row>
    <row r="227" spans="1:16" x14ac:dyDescent="0.2">
      <c r="A227">
        <v>1112</v>
      </c>
      <c r="B227">
        <v>14</v>
      </c>
      <c r="C227">
        <v>1900</v>
      </c>
      <c r="D227" s="11">
        <v>40944</v>
      </c>
      <c r="E227" s="12">
        <v>36</v>
      </c>
      <c r="F227">
        <v>1900</v>
      </c>
      <c r="G227" s="11">
        <v>40945</v>
      </c>
      <c r="H227" s="12">
        <v>24</v>
      </c>
      <c r="I227" s="12">
        <v>14</v>
      </c>
      <c r="J227" s="13">
        <v>0.57999999999999996</v>
      </c>
      <c r="K227" s="12">
        <v>3</v>
      </c>
      <c r="L227" s="13">
        <v>0.17</v>
      </c>
      <c r="M227" s="13">
        <v>0.17</v>
      </c>
      <c r="N227" s="40">
        <v>11.8</v>
      </c>
      <c r="O227" s="47">
        <v>181</v>
      </c>
      <c r="P227" s="40">
        <v>5.0999999999999996</v>
      </c>
    </row>
    <row r="228" spans="1:16" x14ac:dyDescent="0.2">
      <c r="A228">
        <v>1112</v>
      </c>
      <c r="B228">
        <v>15</v>
      </c>
      <c r="C228">
        <v>1400</v>
      </c>
      <c r="D228" s="11">
        <v>40947</v>
      </c>
      <c r="E228" s="12">
        <v>39</v>
      </c>
      <c r="F228">
        <v>1900</v>
      </c>
      <c r="G228" s="11">
        <v>40948</v>
      </c>
      <c r="H228" s="12">
        <v>29</v>
      </c>
      <c r="I228" s="12">
        <v>18</v>
      </c>
      <c r="J228" s="13">
        <v>0.62</v>
      </c>
      <c r="K228" s="12">
        <v>2</v>
      </c>
      <c r="L228" s="13">
        <v>0.28999999999999998</v>
      </c>
      <c r="M228" s="13">
        <v>0.22</v>
      </c>
      <c r="N228" s="40">
        <v>22.3</v>
      </c>
      <c r="O228" s="47">
        <v>322</v>
      </c>
      <c r="P228" s="40">
        <v>6.4</v>
      </c>
    </row>
    <row r="229" spans="1:16" x14ac:dyDescent="0.2">
      <c r="A229">
        <v>1112</v>
      </c>
      <c r="B229">
        <v>16</v>
      </c>
      <c r="C229">
        <v>300</v>
      </c>
      <c r="D229" s="11">
        <v>40951</v>
      </c>
      <c r="E229" s="12">
        <v>43</v>
      </c>
      <c r="F229">
        <v>1100</v>
      </c>
      <c r="G229" s="11">
        <v>40952</v>
      </c>
      <c r="H229" s="12">
        <v>32</v>
      </c>
      <c r="I229" s="12">
        <v>30</v>
      </c>
      <c r="J229" s="13">
        <v>0.94</v>
      </c>
      <c r="K229" s="12">
        <v>3</v>
      </c>
      <c r="L229" s="13">
        <v>0.37</v>
      </c>
      <c r="M229" s="13">
        <v>0.34</v>
      </c>
      <c r="N229" s="40">
        <v>18.600000000000001</v>
      </c>
      <c r="O229" s="47">
        <v>221</v>
      </c>
      <c r="P229" s="40">
        <v>7.4</v>
      </c>
    </row>
    <row r="230" spans="1:16" x14ac:dyDescent="0.2">
      <c r="A230">
        <v>1112</v>
      </c>
      <c r="B230">
        <v>17</v>
      </c>
      <c r="C230">
        <v>1300</v>
      </c>
      <c r="D230" s="11">
        <v>40958</v>
      </c>
      <c r="E230" s="12">
        <v>50</v>
      </c>
      <c r="F230">
        <v>1500</v>
      </c>
      <c r="G230" s="11">
        <v>40959</v>
      </c>
      <c r="H230" s="12">
        <v>26</v>
      </c>
      <c r="I230" s="12">
        <v>17</v>
      </c>
      <c r="J230" s="13">
        <v>0.65</v>
      </c>
      <c r="K230" s="12">
        <v>2</v>
      </c>
      <c r="L230" s="13">
        <v>0.12</v>
      </c>
      <c r="M230" s="13">
        <v>0.08</v>
      </c>
      <c r="N230" s="40">
        <v>21.5</v>
      </c>
      <c r="O230" s="47">
        <v>281</v>
      </c>
      <c r="P230" s="40">
        <v>9.6999999999999993</v>
      </c>
    </row>
    <row r="231" spans="1:16" x14ac:dyDescent="0.2">
      <c r="A231">
        <v>1112</v>
      </c>
      <c r="B231">
        <v>18</v>
      </c>
      <c r="C231">
        <v>1800</v>
      </c>
      <c r="D231" s="11">
        <v>40966</v>
      </c>
      <c r="E231" s="12">
        <v>58</v>
      </c>
      <c r="F231">
        <v>1300</v>
      </c>
      <c r="G231" s="11">
        <v>40967</v>
      </c>
      <c r="H231" s="12">
        <v>19</v>
      </c>
      <c r="I231" s="12">
        <v>32</v>
      </c>
      <c r="J231" s="13">
        <v>1.68</v>
      </c>
      <c r="K231" s="12">
        <v>4</v>
      </c>
      <c r="L231" s="13">
        <v>0.38</v>
      </c>
      <c r="M231" s="13">
        <v>0.26</v>
      </c>
      <c r="N231" s="40">
        <v>35.6</v>
      </c>
      <c r="O231" s="47">
        <v>194</v>
      </c>
      <c r="P231" s="40">
        <v>12.5</v>
      </c>
    </row>
    <row r="232" spans="1:16" x14ac:dyDescent="0.2">
      <c r="A232">
        <v>1112</v>
      </c>
      <c r="B232">
        <v>19</v>
      </c>
      <c r="C232">
        <v>1000</v>
      </c>
      <c r="D232" s="11">
        <v>40969</v>
      </c>
      <c r="E232" s="12">
        <v>61</v>
      </c>
      <c r="F232">
        <v>1900</v>
      </c>
      <c r="G232" s="11">
        <v>40970</v>
      </c>
      <c r="H232" s="12">
        <v>33</v>
      </c>
      <c r="I232" s="12">
        <v>19</v>
      </c>
      <c r="J232" s="13">
        <v>0.57999999999999996</v>
      </c>
      <c r="K232" s="12">
        <v>2</v>
      </c>
      <c r="L232" s="13">
        <v>0.11</v>
      </c>
      <c r="M232" s="13">
        <v>0.03</v>
      </c>
      <c r="N232" s="40">
        <v>29.5</v>
      </c>
      <c r="O232" s="47">
        <v>288</v>
      </c>
      <c r="P232" s="40">
        <v>8.6999999999999993</v>
      </c>
    </row>
    <row r="233" spans="1:16" x14ac:dyDescent="0.2">
      <c r="A233">
        <v>1112</v>
      </c>
      <c r="B233">
        <v>20</v>
      </c>
      <c r="C233">
        <v>2000</v>
      </c>
      <c r="D233" s="11">
        <v>40985</v>
      </c>
      <c r="E233" s="12">
        <v>77</v>
      </c>
      <c r="F233">
        <v>500</v>
      </c>
      <c r="G233" s="11">
        <v>40988</v>
      </c>
      <c r="H233" s="12">
        <v>57</v>
      </c>
      <c r="I233" s="12">
        <v>39</v>
      </c>
      <c r="J233" s="13">
        <v>0.68</v>
      </c>
      <c r="K233" s="12">
        <v>3</v>
      </c>
      <c r="L233" s="13">
        <v>0.35</v>
      </c>
      <c r="M233" s="13">
        <v>0.36</v>
      </c>
      <c r="N233" s="40">
        <v>41</v>
      </c>
      <c r="O233" s="47">
        <v>183</v>
      </c>
      <c r="P233" s="40">
        <v>10.3</v>
      </c>
    </row>
    <row r="234" spans="1:16" x14ac:dyDescent="0.2">
      <c r="A234">
        <v>1112</v>
      </c>
      <c r="B234">
        <v>21</v>
      </c>
      <c r="C234">
        <v>1600</v>
      </c>
      <c r="D234" s="11">
        <v>41012</v>
      </c>
      <c r="E234" s="12">
        <v>104</v>
      </c>
      <c r="F234">
        <v>700</v>
      </c>
      <c r="G234" s="11">
        <v>41015</v>
      </c>
      <c r="H234" s="12">
        <v>63</v>
      </c>
      <c r="I234" s="12">
        <v>31</v>
      </c>
      <c r="J234" s="13">
        <v>0.49</v>
      </c>
      <c r="K234" s="12">
        <v>2</v>
      </c>
      <c r="L234" s="13">
        <v>0.31</v>
      </c>
      <c r="M234" s="13">
        <v>0.39</v>
      </c>
      <c r="N234" s="40">
        <v>16.2</v>
      </c>
      <c r="O234" s="47">
        <v>252</v>
      </c>
      <c r="P234" s="40">
        <v>7.3</v>
      </c>
    </row>
    <row r="235" spans="1:16" x14ac:dyDescent="0.2">
      <c r="A235">
        <v>1112</v>
      </c>
      <c r="B235">
        <v>22</v>
      </c>
      <c r="C235">
        <v>500</v>
      </c>
      <c r="D235" s="11">
        <v>41018</v>
      </c>
      <c r="E235" s="12">
        <v>110</v>
      </c>
      <c r="F235">
        <v>200</v>
      </c>
      <c r="G235" s="11">
        <v>41019</v>
      </c>
      <c r="H235" s="12">
        <v>21</v>
      </c>
      <c r="I235" s="12">
        <v>19</v>
      </c>
      <c r="J235" s="13">
        <v>0.9</v>
      </c>
      <c r="K235" s="12">
        <v>3</v>
      </c>
      <c r="L235" s="13">
        <v>0.13</v>
      </c>
      <c r="M235" s="13">
        <v>0.12</v>
      </c>
      <c r="N235" s="40">
        <v>16.100000000000001</v>
      </c>
      <c r="O235" s="47">
        <v>349</v>
      </c>
      <c r="P235" s="40">
        <v>6.1</v>
      </c>
    </row>
    <row r="236" spans="1:16" x14ac:dyDescent="0.2">
      <c r="A236">
        <v>1112</v>
      </c>
      <c r="B236">
        <v>23</v>
      </c>
      <c r="C236">
        <v>1500</v>
      </c>
      <c r="D236" s="11">
        <v>41025</v>
      </c>
      <c r="E236" s="12">
        <v>117</v>
      </c>
      <c r="F236">
        <v>1000</v>
      </c>
      <c r="G236" s="11">
        <v>41026</v>
      </c>
      <c r="H236" s="12">
        <v>19</v>
      </c>
      <c r="I236" s="12">
        <v>13</v>
      </c>
      <c r="J236" s="13">
        <v>0.68</v>
      </c>
      <c r="K236" s="12">
        <v>4</v>
      </c>
      <c r="L236" s="13">
        <v>0.09</v>
      </c>
      <c r="M236" s="13">
        <v>0.21</v>
      </c>
      <c r="N236" s="40">
        <v>23.7</v>
      </c>
      <c r="O236" s="47">
        <v>287</v>
      </c>
      <c r="P236" s="40">
        <v>9.1999999999999993</v>
      </c>
    </row>
    <row r="237" spans="1:16" x14ac:dyDescent="0.2">
      <c r="A237">
        <v>1213</v>
      </c>
      <c r="B237">
        <v>1</v>
      </c>
      <c r="C237">
        <v>200</v>
      </c>
      <c r="D237" s="11">
        <v>41222</v>
      </c>
      <c r="E237" s="12">
        <v>314</v>
      </c>
      <c r="F237">
        <v>1300</v>
      </c>
      <c r="G237" s="11">
        <v>41223</v>
      </c>
      <c r="H237" s="12">
        <v>35</v>
      </c>
      <c r="I237" s="12">
        <v>45</v>
      </c>
      <c r="J237" s="13">
        <v>1.29</v>
      </c>
      <c r="K237" s="12">
        <v>3</v>
      </c>
      <c r="L237" s="13">
        <v>0.4</v>
      </c>
      <c r="M237" s="13">
        <v>0.31</v>
      </c>
      <c r="N237" s="40">
        <v>36.700000000000003</v>
      </c>
      <c r="O237" s="47">
        <v>203</v>
      </c>
      <c r="P237" s="40">
        <v>13.7</v>
      </c>
    </row>
    <row r="238" spans="1:16" x14ac:dyDescent="0.2">
      <c r="A238">
        <v>1213</v>
      </c>
      <c r="B238">
        <v>2</v>
      </c>
      <c r="C238">
        <v>300</v>
      </c>
      <c r="D238" s="11">
        <v>41252</v>
      </c>
      <c r="E238" s="12">
        <v>344</v>
      </c>
      <c r="F238">
        <v>1600</v>
      </c>
      <c r="G238" s="11">
        <v>41252</v>
      </c>
      <c r="H238" s="12">
        <v>13</v>
      </c>
      <c r="I238" s="12">
        <v>12</v>
      </c>
      <c r="J238" s="13">
        <v>0.86</v>
      </c>
      <c r="K238" s="12">
        <v>3</v>
      </c>
      <c r="L238" s="13">
        <v>0.12</v>
      </c>
      <c r="M238" s="13">
        <v>0.05</v>
      </c>
      <c r="N238" s="40">
        <v>20.100000000000001</v>
      </c>
      <c r="O238" s="47">
        <v>339</v>
      </c>
      <c r="P238" s="40">
        <v>8.3000000000000007</v>
      </c>
    </row>
    <row r="239" spans="1:16" x14ac:dyDescent="0.2">
      <c r="A239">
        <v>1213</v>
      </c>
      <c r="B239">
        <v>3</v>
      </c>
      <c r="C239">
        <v>1000</v>
      </c>
      <c r="D239" s="11">
        <v>41253</v>
      </c>
      <c r="E239" s="12">
        <v>345</v>
      </c>
      <c r="F239">
        <v>700</v>
      </c>
      <c r="G239" s="11">
        <v>41254</v>
      </c>
      <c r="H239" s="12">
        <v>21</v>
      </c>
      <c r="I239" s="12">
        <v>14</v>
      </c>
      <c r="J239" s="13">
        <v>0.67</v>
      </c>
      <c r="K239" s="12">
        <v>1</v>
      </c>
      <c r="L239" s="13">
        <v>0.14000000000000001</v>
      </c>
      <c r="M239" s="13">
        <v>0.04</v>
      </c>
      <c r="N239" s="40">
        <v>25.1</v>
      </c>
      <c r="O239" s="47">
        <v>324</v>
      </c>
      <c r="P239" s="40">
        <v>10.8</v>
      </c>
    </row>
    <row r="240" spans="1:16" x14ac:dyDescent="0.2">
      <c r="A240">
        <v>1213</v>
      </c>
      <c r="B240">
        <v>4</v>
      </c>
      <c r="C240">
        <v>700</v>
      </c>
      <c r="D240" s="11">
        <v>41257</v>
      </c>
      <c r="E240" s="12">
        <v>349</v>
      </c>
      <c r="F240">
        <v>2300</v>
      </c>
      <c r="G240" s="11">
        <v>41257</v>
      </c>
      <c r="H240" s="12">
        <v>17</v>
      </c>
      <c r="I240" s="12">
        <v>14</v>
      </c>
      <c r="J240" s="13">
        <v>0.82</v>
      </c>
      <c r="K240" s="12">
        <v>2</v>
      </c>
      <c r="L240" s="13">
        <v>0.2</v>
      </c>
      <c r="M240" s="13">
        <v>0.17</v>
      </c>
      <c r="N240" s="40">
        <v>20.7</v>
      </c>
      <c r="O240" s="47">
        <v>208</v>
      </c>
      <c r="P240" s="40">
        <v>6.9</v>
      </c>
    </row>
    <row r="241" spans="1:16" x14ac:dyDescent="0.2">
      <c r="A241">
        <v>1213</v>
      </c>
      <c r="B241">
        <v>5</v>
      </c>
      <c r="C241">
        <v>600</v>
      </c>
      <c r="D241" s="11">
        <v>41258</v>
      </c>
      <c r="E241" s="12">
        <v>350</v>
      </c>
      <c r="F241">
        <v>900</v>
      </c>
      <c r="G241" s="11">
        <v>41260</v>
      </c>
      <c r="H241" s="12">
        <v>52</v>
      </c>
      <c r="I241" s="12">
        <v>13</v>
      </c>
      <c r="J241" s="13">
        <v>0.25</v>
      </c>
      <c r="K241" s="12">
        <v>1</v>
      </c>
      <c r="L241" s="13">
        <v>0.04</v>
      </c>
      <c r="M241" s="13">
        <v>7.0000000000000007E-2</v>
      </c>
      <c r="N241" s="40">
        <v>25.1</v>
      </c>
      <c r="O241" s="47">
        <v>270</v>
      </c>
      <c r="P241" s="40">
        <v>6.8</v>
      </c>
    </row>
    <row r="242" spans="1:16" x14ac:dyDescent="0.2">
      <c r="A242">
        <v>1213</v>
      </c>
      <c r="B242">
        <v>6</v>
      </c>
      <c r="C242">
        <v>2200</v>
      </c>
      <c r="D242" s="11">
        <v>41261</v>
      </c>
      <c r="E242" s="12">
        <v>353</v>
      </c>
      <c r="F242">
        <v>1900</v>
      </c>
      <c r="G242" s="11">
        <v>41262</v>
      </c>
      <c r="H242" s="12">
        <v>21</v>
      </c>
      <c r="I242" s="12">
        <v>15</v>
      </c>
      <c r="J242" s="13">
        <v>0.71</v>
      </c>
      <c r="K242" s="12">
        <v>3</v>
      </c>
      <c r="L242" s="13">
        <v>0.15</v>
      </c>
      <c r="M242" s="13">
        <v>0.05</v>
      </c>
      <c r="N242" s="40">
        <v>22.9</v>
      </c>
      <c r="O242" s="47">
        <v>284</v>
      </c>
      <c r="P242" s="40">
        <v>11.3</v>
      </c>
    </row>
    <row r="243" spans="1:16" x14ac:dyDescent="0.2">
      <c r="A243">
        <v>1213</v>
      </c>
      <c r="B243">
        <v>7</v>
      </c>
      <c r="C243">
        <v>2400</v>
      </c>
      <c r="D243" s="11">
        <v>41267</v>
      </c>
      <c r="E243" s="12">
        <v>359</v>
      </c>
      <c r="F243">
        <v>700</v>
      </c>
      <c r="G243" s="11">
        <v>41268</v>
      </c>
      <c r="H243" s="12">
        <v>31</v>
      </c>
      <c r="I243" s="12">
        <v>12</v>
      </c>
      <c r="J243" s="13">
        <v>0.39</v>
      </c>
      <c r="K243" s="12">
        <v>1</v>
      </c>
      <c r="L243" s="13">
        <v>0.19</v>
      </c>
      <c r="M243" s="13">
        <v>0.11</v>
      </c>
      <c r="N243" s="40">
        <v>16.3</v>
      </c>
      <c r="O243" s="47">
        <v>206</v>
      </c>
      <c r="P243" s="40">
        <v>7.3</v>
      </c>
    </row>
    <row r="244" spans="1:16" x14ac:dyDescent="0.2">
      <c r="A244">
        <v>1213</v>
      </c>
      <c r="B244">
        <v>8</v>
      </c>
      <c r="C244">
        <v>600</v>
      </c>
      <c r="D244" s="11">
        <v>41269</v>
      </c>
      <c r="E244" s="12">
        <v>361</v>
      </c>
      <c r="F244">
        <v>1200</v>
      </c>
      <c r="G244" s="11">
        <v>41271</v>
      </c>
      <c r="H244" s="12">
        <v>54</v>
      </c>
      <c r="I244" s="12">
        <v>13</v>
      </c>
      <c r="J244" s="13">
        <v>0.24074074074074073</v>
      </c>
      <c r="K244" s="12">
        <v>1</v>
      </c>
      <c r="L244" s="13">
        <v>0.05</v>
      </c>
      <c r="M244" s="13">
        <v>0.04</v>
      </c>
      <c r="N244" s="40">
        <v>21.9</v>
      </c>
      <c r="O244" s="47">
        <v>249</v>
      </c>
      <c r="P244" s="40">
        <v>6.1</v>
      </c>
    </row>
    <row r="245" spans="1:16" x14ac:dyDescent="0.2">
      <c r="A245">
        <v>1213</v>
      </c>
      <c r="B245">
        <v>9</v>
      </c>
      <c r="C245">
        <v>1600</v>
      </c>
      <c r="D245" s="11">
        <v>41284</v>
      </c>
      <c r="E245" s="12">
        <v>10</v>
      </c>
      <c r="F245">
        <v>1400</v>
      </c>
      <c r="G245" s="11">
        <v>41285</v>
      </c>
      <c r="H245" s="12">
        <v>22</v>
      </c>
      <c r="I245" s="12">
        <v>25</v>
      </c>
      <c r="J245" s="13">
        <v>1.1399999999999999</v>
      </c>
      <c r="K245" s="12">
        <v>2</v>
      </c>
      <c r="L245" s="13">
        <v>0.37</v>
      </c>
      <c r="M245" s="13">
        <v>0.28999999999999998</v>
      </c>
      <c r="N245" s="40">
        <v>38.200000000000003</v>
      </c>
      <c r="O245" s="47">
        <v>207</v>
      </c>
      <c r="P245" s="40">
        <v>14.1</v>
      </c>
    </row>
    <row r="246" spans="1:16" x14ac:dyDescent="0.2">
      <c r="A246">
        <v>1213</v>
      </c>
      <c r="B246">
        <v>10</v>
      </c>
      <c r="C246">
        <v>900</v>
      </c>
      <c r="D246" s="11">
        <v>41300</v>
      </c>
      <c r="E246" s="12">
        <v>26</v>
      </c>
      <c r="F246">
        <v>1200</v>
      </c>
      <c r="G246" s="11">
        <v>41301</v>
      </c>
      <c r="H246" s="12">
        <v>27</v>
      </c>
      <c r="I246" s="12">
        <v>31</v>
      </c>
      <c r="J246" s="13">
        <v>1.1499999999999999</v>
      </c>
      <c r="K246" s="12">
        <v>3</v>
      </c>
      <c r="L246" s="13">
        <v>0.32</v>
      </c>
      <c r="M246" s="13">
        <v>0.27</v>
      </c>
      <c r="N246" s="40">
        <v>16.600000000000001</v>
      </c>
      <c r="O246" s="47">
        <v>207</v>
      </c>
      <c r="P246" s="40">
        <v>8.6999999999999993</v>
      </c>
    </row>
    <row r="247" spans="1:16" x14ac:dyDescent="0.2">
      <c r="A247">
        <v>1213</v>
      </c>
      <c r="B247">
        <v>11</v>
      </c>
      <c r="C247">
        <v>1900</v>
      </c>
      <c r="D247" s="11">
        <v>41301</v>
      </c>
      <c r="E247" s="12">
        <v>27</v>
      </c>
      <c r="F247">
        <v>700</v>
      </c>
      <c r="G247" s="11">
        <v>41303</v>
      </c>
      <c r="H247" s="12">
        <v>36</v>
      </c>
      <c r="I247" s="12">
        <v>25</v>
      </c>
      <c r="J247" s="13">
        <v>0.7</v>
      </c>
      <c r="K247" s="12">
        <v>3</v>
      </c>
      <c r="L247" s="13">
        <v>0.26</v>
      </c>
      <c r="M247" s="13">
        <v>0.18</v>
      </c>
      <c r="N247" s="40">
        <v>31.4</v>
      </c>
      <c r="O247" s="47">
        <v>219</v>
      </c>
      <c r="P247" s="40">
        <v>8.6999999999999993</v>
      </c>
    </row>
    <row r="248" spans="1:16" x14ac:dyDescent="0.2">
      <c r="A248">
        <v>1213</v>
      </c>
      <c r="B248">
        <v>12</v>
      </c>
      <c r="C248">
        <v>1300</v>
      </c>
      <c r="D248" s="11">
        <v>41304</v>
      </c>
      <c r="E248" s="12">
        <v>30</v>
      </c>
      <c r="F248">
        <v>500</v>
      </c>
      <c r="G248" s="11">
        <v>41305</v>
      </c>
      <c r="H248" s="12">
        <v>16</v>
      </c>
      <c r="I248" s="12">
        <v>14</v>
      </c>
      <c r="J248" s="13">
        <v>0.9</v>
      </c>
      <c r="K248" s="12">
        <v>1</v>
      </c>
      <c r="L248" s="13">
        <v>0.19</v>
      </c>
      <c r="M248" s="13">
        <v>0.17</v>
      </c>
      <c r="N248" s="40">
        <v>19.3</v>
      </c>
      <c r="O248" s="47">
        <v>308</v>
      </c>
      <c r="P248" s="40">
        <v>11.5</v>
      </c>
    </row>
    <row r="249" spans="1:16" x14ac:dyDescent="0.2">
      <c r="A249">
        <v>1213</v>
      </c>
      <c r="B249">
        <v>13</v>
      </c>
      <c r="C249">
        <v>400</v>
      </c>
      <c r="D249" s="11">
        <v>41313</v>
      </c>
      <c r="E249" s="12">
        <v>39</v>
      </c>
      <c r="F249">
        <v>400</v>
      </c>
      <c r="G249" s="11">
        <v>41315</v>
      </c>
      <c r="H249" s="12">
        <v>48</v>
      </c>
      <c r="I249" s="12">
        <v>27</v>
      </c>
      <c r="J249" s="13">
        <v>0.56000000000000005</v>
      </c>
      <c r="K249" s="12">
        <v>3</v>
      </c>
      <c r="L249" s="13">
        <v>0.23</v>
      </c>
      <c r="M249" s="13">
        <v>0.17</v>
      </c>
      <c r="N249" s="40">
        <v>28</v>
      </c>
      <c r="O249" s="47">
        <v>203</v>
      </c>
      <c r="P249" s="40">
        <v>10.199999999999999</v>
      </c>
    </row>
    <row r="250" spans="1:16" x14ac:dyDescent="0.2">
      <c r="A250">
        <v>1213</v>
      </c>
      <c r="B250">
        <v>14</v>
      </c>
      <c r="C250">
        <v>900</v>
      </c>
      <c r="D250" s="11">
        <v>41325</v>
      </c>
      <c r="E250" s="12">
        <v>51</v>
      </c>
      <c r="F250">
        <v>1600</v>
      </c>
      <c r="G250" s="11">
        <v>41327</v>
      </c>
      <c r="H250" s="12">
        <v>55</v>
      </c>
      <c r="I250" s="12">
        <v>21</v>
      </c>
      <c r="J250" s="13">
        <v>0.38</v>
      </c>
      <c r="K250" s="12">
        <v>2</v>
      </c>
      <c r="L250" s="13">
        <v>0.17</v>
      </c>
      <c r="M250" s="13">
        <v>0.35</v>
      </c>
      <c r="N250" s="40">
        <v>12.6</v>
      </c>
      <c r="O250" s="47">
        <v>324</v>
      </c>
      <c r="P250" s="40">
        <v>3.4</v>
      </c>
    </row>
    <row r="251" spans="1:16" x14ac:dyDescent="0.2">
      <c r="A251">
        <v>1213</v>
      </c>
      <c r="B251">
        <v>15</v>
      </c>
      <c r="C251">
        <v>700</v>
      </c>
      <c r="D251" s="11">
        <v>41331</v>
      </c>
      <c r="E251" s="12">
        <v>57</v>
      </c>
      <c r="F251">
        <v>2000</v>
      </c>
      <c r="G251" s="11">
        <v>41331</v>
      </c>
      <c r="H251" s="12">
        <v>13</v>
      </c>
      <c r="I251" s="12">
        <v>17</v>
      </c>
      <c r="J251" s="13">
        <v>1.31</v>
      </c>
      <c r="K251" s="12">
        <v>3</v>
      </c>
      <c r="L251" s="13">
        <v>0.15</v>
      </c>
      <c r="M251" s="13">
        <v>7.0000000000000007E-2</v>
      </c>
      <c r="N251" s="40">
        <v>18.600000000000001</v>
      </c>
      <c r="O251" s="47">
        <v>0</v>
      </c>
      <c r="P251" s="40">
        <v>8.3000000000000007</v>
      </c>
    </row>
    <row r="252" spans="1:16" x14ac:dyDescent="0.2">
      <c r="A252">
        <v>1213</v>
      </c>
      <c r="B252">
        <v>16</v>
      </c>
      <c r="C252">
        <v>1700</v>
      </c>
      <c r="D252" s="11">
        <v>41336</v>
      </c>
      <c r="E252" s="12">
        <v>62</v>
      </c>
      <c r="F252">
        <v>1900</v>
      </c>
      <c r="G252" s="11">
        <v>41337</v>
      </c>
      <c r="H252" s="12">
        <v>26</v>
      </c>
      <c r="I252" s="12">
        <v>23</v>
      </c>
      <c r="J252" s="13">
        <v>0.88</v>
      </c>
      <c r="K252" s="12">
        <v>2</v>
      </c>
      <c r="L252" s="13">
        <v>0.24</v>
      </c>
      <c r="M252" s="13">
        <v>0.18</v>
      </c>
      <c r="N252" s="40">
        <v>28.4</v>
      </c>
      <c r="O252" s="47">
        <v>284</v>
      </c>
      <c r="P252" s="40">
        <v>10.1</v>
      </c>
    </row>
    <row r="253" spans="1:16" x14ac:dyDescent="0.2">
      <c r="A253">
        <v>1213</v>
      </c>
      <c r="B253">
        <v>17</v>
      </c>
      <c r="C253">
        <v>1000</v>
      </c>
      <c r="D253" s="11">
        <v>41341</v>
      </c>
      <c r="E253" s="12">
        <v>67</v>
      </c>
      <c r="F253">
        <v>400</v>
      </c>
      <c r="G253" s="11">
        <v>41343</v>
      </c>
      <c r="H253" s="12">
        <v>42</v>
      </c>
      <c r="I253" s="12">
        <v>19</v>
      </c>
      <c r="J253" s="13">
        <v>0.45</v>
      </c>
      <c r="K253" s="12">
        <v>2</v>
      </c>
      <c r="L253" s="13">
        <v>0.19</v>
      </c>
      <c r="M253" s="13">
        <v>0.19</v>
      </c>
      <c r="N253" s="40">
        <v>20.100000000000001</v>
      </c>
      <c r="O253" s="47">
        <v>36</v>
      </c>
      <c r="P253" s="40">
        <v>8.1</v>
      </c>
    </row>
    <row r="254" spans="1:16" x14ac:dyDescent="0.2">
      <c r="A254">
        <v>1213</v>
      </c>
      <c r="B254">
        <v>18</v>
      </c>
      <c r="C254">
        <v>1700</v>
      </c>
      <c r="D254" s="11">
        <v>41353</v>
      </c>
      <c r="E254" s="12">
        <v>79</v>
      </c>
      <c r="F254">
        <v>1300</v>
      </c>
      <c r="G254" s="11">
        <v>41354</v>
      </c>
      <c r="H254" s="12">
        <v>20</v>
      </c>
      <c r="I254" s="12">
        <v>12</v>
      </c>
      <c r="J254" s="13">
        <v>0.6</v>
      </c>
      <c r="K254" s="12">
        <v>2</v>
      </c>
      <c r="L254" s="13">
        <v>0.2</v>
      </c>
      <c r="M254" s="13">
        <v>0.21</v>
      </c>
      <c r="N254" s="40">
        <v>28</v>
      </c>
      <c r="O254" s="47">
        <v>269</v>
      </c>
      <c r="P254" s="40">
        <v>9.6</v>
      </c>
    </row>
    <row r="255" spans="1:16" x14ac:dyDescent="0.2">
      <c r="A255">
        <v>1213</v>
      </c>
      <c r="B255">
        <v>19</v>
      </c>
      <c r="C255">
        <v>1100</v>
      </c>
      <c r="D255" s="11">
        <v>41372</v>
      </c>
      <c r="E255" s="12">
        <v>98</v>
      </c>
      <c r="F255">
        <v>1700</v>
      </c>
      <c r="G255" s="11">
        <v>41373</v>
      </c>
      <c r="H255" s="12">
        <v>30</v>
      </c>
      <c r="I255" s="12">
        <v>30</v>
      </c>
      <c r="J255" s="13">
        <v>1</v>
      </c>
      <c r="K255" s="12">
        <v>3</v>
      </c>
      <c r="L255" s="13">
        <v>0.3</v>
      </c>
      <c r="M255" s="13">
        <v>0.25</v>
      </c>
      <c r="N255" s="40">
        <v>8.4</v>
      </c>
      <c r="O255" s="47">
        <v>184</v>
      </c>
      <c r="P255" s="40">
        <v>8.4</v>
      </c>
    </row>
    <row r="256" spans="1:16" x14ac:dyDescent="0.2">
      <c r="A256">
        <v>1213</v>
      </c>
      <c r="B256">
        <v>20</v>
      </c>
      <c r="C256">
        <v>0</v>
      </c>
      <c r="D256" s="11">
        <v>41378</v>
      </c>
      <c r="E256" s="12">
        <v>104</v>
      </c>
      <c r="F256">
        <v>900</v>
      </c>
      <c r="G256" s="11">
        <v>41378</v>
      </c>
      <c r="H256" s="12">
        <v>9</v>
      </c>
      <c r="I256" s="12">
        <v>27</v>
      </c>
      <c r="J256" s="13">
        <v>3</v>
      </c>
      <c r="K256" s="12">
        <v>4</v>
      </c>
      <c r="L256" s="13">
        <v>0.28999999999999998</v>
      </c>
      <c r="M256" s="13">
        <v>0.1</v>
      </c>
      <c r="N256" s="40">
        <v>31.9</v>
      </c>
      <c r="O256" s="47">
        <v>291</v>
      </c>
      <c r="P256" s="40">
        <v>12.9</v>
      </c>
    </row>
    <row r="257" spans="1:16" x14ac:dyDescent="0.2">
      <c r="A257">
        <v>1213</v>
      </c>
      <c r="B257">
        <v>21</v>
      </c>
      <c r="C257">
        <v>400</v>
      </c>
      <c r="D257" s="11">
        <v>41381</v>
      </c>
      <c r="E257" s="12">
        <v>107</v>
      </c>
      <c r="F257">
        <v>200</v>
      </c>
      <c r="G257" s="11">
        <v>41382</v>
      </c>
      <c r="H257" s="12">
        <v>22</v>
      </c>
      <c r="I257" s="12">
        <v>16</v>
      </c>
      <c r="J257" s="13">
        <v>0.73</v>
      </c>
      <c r="K257" s="12">
        <v>3</v>
      </c>
      <c r="L257" s="13">
        <v>0.21</v>
      </c>
      <c r="M257" s="13">
        <v>0.13</v>
      </c>
      <c r="N257" s="40">
        <v>32.299999999999997</v>
      </c>
      <c r="O257" s="47">
        <v>268</v>
      </c>
      <c r="P257" s="40">
        <v>9.5</v>
      </c>
    </row>
    <row r="258" spans="1:16" x14ac:dyDescent="0.2">
      <c r="A258">
        <v>1213</v>
      </c>
      <c r="B258">
        <v>22</v>
      </c>
      <c r="C258">
        <v>400</v>
      </c>
      <c r="D258" s="11">
        <v>41400</v>
      </c>
      <c r="E258" s="12">
        <v>126</v>
      </c>
      <c r="F258">
        <v>400</v>
      </c>
      <c r="G258" s="11">
        <v>41401</v>
      </c>
      <c r="H258" s="12">
        <v>24</v>
      </c>
      <c r="I258" s="12">
        <v>12</v>
      </c>
      <c r="J258" s="13">
        <v>0.5</v>
      </c>
      <c r="K258" s="12">
        <v>3</v>
      </c>
      <c r="L258" s="13">
        <v>0.1</v>
      </c>
      <c r="M258" s="13">
        <v>0.15</v>
      </c>
      <c r="N258" s="40">
        <v>15.5</v>
      </c>
      <c r="O258" s="47">
        <v>214</v>
      </c>
      <c r="P258" s="40">
        <v>4.9000000000000004</v>
      </c>
    </row>
    <row r="259" spans="1:16" x14ac:dyDescent="0.2">
      <c r="A259">
        <v>1314</v>
      </c>
      <c r="B259">
        <v>1</v>
      </c>
      <c r="C259">
        <v>2000</v>
      </c>
      <c r="D259" s="11">
        <v>41556</v>
      </c>
      <c r="E259" s="12">
        <v>282</v>
      </c>
      <c r="F259">
        <v>1900</v>
      </c>
      <c r="G259" s="11">
        <v>41557</v>
      </c>
      <c r="H259" s="12">
        <v>24</v>
      </c>
      <c r="I259" s="12">
        <f>67-12</f>
        <v>55</v>
      </c>
      <c r="J259" s="13">
        <f>+I259/H259</f>
        <v>2.2916666666666665</v>
      </c>
      <c r="K259" s="12">
        <v>7</v>
      </c>
      <c r="L259" s="13">
        <v>0.54</v>
      </c>
      <c r="M259" s="13">
        <v>0.39</v>
      </c>
      <c r="N259" s="40">
        <v>28.5</v>
      </c>
      <c r="O259" s="47">
        <v>178</v>
      </c>
      <c r="P259" s="40">
        <v>7.6</v>
      </c>
    </row>
    <row r="260" spans="1:16" x14ac:dyDescent="0.2">
      <c r="A260">
        <v>1314</v>
      </c>
      <c r="B260">
        <v>2</v>
      </c>
      <c r="C260">
        <v>900</v>
      </c>
      <c r="D260" s="11">
        <v>41576</v>
      </c>
      <c r="E260" s="12">
        <v>302</v>
      </c>
      <c r="F260">
        <v>1200</v>
      </c>
      <c r="G260" s="11">
        <v>41578</v>
      </c>
      <c r="H260" s="12">
        <v>51</v>
      </c>
      <c r="I260" s="12">
        <v>33</v>
      </c>
      <c r="J260" s="13">
        <f>+I260/H260</f>
        <v>0.6470588235294118</v>
      </c>
      <c r="K260" s="12">
        <v>4</v>
      </c>
      <c r="L260" s="13">
        <f>0.54-0.22</f>
        <v>0.32000000000000006</v>
      </c>
      <c r="M260" s="95">
        <f>0.5-0.24</f>
        <v>0.26</v>
      </c>
      <c r="N260" s="40">
        <v>28.9</v>
      </c>
      <c r="O260" s="47">
        <v>209</v>
      </c>
      <c r="P260" s="40">
        <v>7.5</v>
      </c>
    </row>
    <row r="261" spans="1:16" x14ac:dyDescent="0.2">
      <c r="A261">
        <v>1314</v>
      </c>
      <c r="B261">
        <v>3</v>
      </c>
      <c r="C261">
        <v>1600</v>
      </c>
      <c r="D261" s="11">
        <v>41593</v>
      </c>
      <c r="E261" s="12">
        <v>319</v>
      </c>
      <c r="F261">
        <v>2400</v>
      </c>
      <c r="G261" s="11">
        <v>41594</v>
      </c>
      <c r="H261" s="12">
        <v>32</v>
      </c>
      <c r="I261" s="12">
        <v>29</v>
      </c>
      <c r="J261" s="13">
        <v>0.9</v>
      </c>
      <c r="K261" s="12">
        <v>4</v>
      </c>
      <c r="L261" s="13">
        <v>0.33</v>
      </c>
      <c r="M261" s="13">
        <v>0.19</v>
      </c>
      <c r="N261" s="40">
        <v>32.700000000000003</v>
      </c>
      <c r="O261" s="47">
        <v>252</v>
      </c>
      <c r="P261" s="40">
        <v>11.2</v>
      </c>
    </row>
    <row r="262" spans="1:16" x14ac:dyDescent="0.2">
      <c r="A262">
        <v>1314</v>
      </c>
      <c r="B262">
        <v>4</v>
      </c>
      <c r="C262">
        <v>1500</v>
      </c>
      <c r="D262" s="11">
        <v>41598</v>
      </c>
      <c r="E262" s="12">
        <v>324</v>
      </c>
      <c r="F262">
        <v>2400</v>
      </c>
      <c r="G262" s="11">
        <v>41601</v>
      </c>
      <c r="H262" s="12">
        <v>81</v>
      </c>
      <c r="I262" s="12">
        <v>37</v>
      </c>
      <c r="J262" s="13">
        <v>0.5</v>
      </c>
      <c r="K262" s="12">
        <v>3</v>
      </c>
      <c r="L262" s="13">
        <v>0.42</v>
      </c>
      <c r="M262" s="13">
        <v>0.46</v>
      </c>
      <c r="N262" s="40">
        <v>14.9</v>
      </c>
      <c r="O262" s="47">
        <v>166</v>
      </c>
      <c r="P262" s="40">
        <v>5.4</v>
      </c>
    </row>
    <row r="263" spans="1:16" x14ac:dyDescent="0.2">
      <c r="A263">
        <v>1314</v>
      </c>
      <c r="B263">
        <v>5</v>
      </c>
      <c r="C263">
        <v>1400</v>
      </c>
      <c r="D263" s="11">
        <v>41602</v>
      </c>
      <c r="E263" s="12">
        <v>328</v>
      </c>
      <c r="F263">
        <v>200</v>
      </c>
      <c r="G263" s="11">
        <v>41603</v>
      </c>
      <c r="H263" s="12">
        <v>12</v>
      </c>
      <c r="I263" s="12">
        <v>12</v>
      </c>
      <c r="J263" s="13">
        <v>1</v>
      </c>
      <c r="K263" s="12">
        <v>2</v>
      </c>
      <c r="L263" s="13">
        <f>1.01-0.93</f>
        <v>7.999999999999996E-2</v>
      </c>
      <c r="M263" s="13">
        <f>0.68-0.63</f>
        <v>5.0000000000000044E-2</v>
      </c>
      <c r="N263" s="40">
        <v>14.4</v>
      </c>
      <c r="O263" s="47">
        <v>6</v>
      </c>
      <c r="P263" s="40">
        <v>7.7</v>
      </c>
    </row>
    <row r="264" spans="1:16" x14ac:dyDescent="0.2">
      <c r="A264">
        <v>1314</v>
      </c>
      <c r="B264">
        <v>6</v>
      </c>
      <c r="C264">
        <v>1700</v>
      </c>
      <c r="D264" s="11">
        <v>41611</v>
      </c>
      <c r="E264" s="12">
        <v>337</v>
      </c>
      <c r="F264">
        <v>1500</v>
      </c>
      <c r="G264" s="11">
        <v>41612</v>
      </c>
      <c r="H264" s="12">
        <v>22</v>
      </c>
      <c r="I264" s="12">
        <v>31</v>
      </c>
      <c r="J264" s="13">
        <v>1.4</v>
      </c>
      <c r="K264" s="12">
        <v>3</v>
      </c>
      <c r="L264" s="13">
        <v>0.36</v>
      </c>
      <c r="M264" s="13">
        <v>0.14000000000000001</v>
      </c>
      <c r="N264" s="40">
        <v>34</v>
      </c>
      <c r="O264" s="47">
        <v>221</v>
      </c>
      <c r="P264" s="40">
        <v>16</v>
      </c>
    </row>
    <row r="265" spans="1:16" x14ac:dyDescent="0.2">
      <c r="A265">
        <v>1314</v>
      </c>
      <c r="B265">
        <v>7</v>
      </c>
      <c r="C265">
        <v>1100</v>
      </c>
      <c r="D265" s="11">
        <v>41615</v>
      </c>
      <c r="E265" s="12">
        <v>341</v>
      </c>
      <c r="F265">
        <v>1200</v>
      </c>
      <c r="G265" s="11">
        <v>41616</v>
      </c>
      <c r="H265" s="12">
        <v>25</v>
      </c>
      <c r="I265" s="12">
        <v>12</v>
      </c>
      <c r="J265" s="13">
        <v>0.5</v>
      </c>
      <c r="K265" s="12">
        <v>1</v>
      </c>
      <c r="L265" s="13">
        <v>0.1</v>
      </c>
      <c r="M265" s="13">
        <v>0.02</v>
      </c>
      <c r="N265" s="40">
        <v>30.4</v>
      </c>
      <c r="O265" s="47">
        <v>244</v>
      </c>
      <c r="P265" s="40">
        <v>13.5</v>
      </c>
    </row>
    <row r="266" spans="1:16" x14ac:dyDescent="0.2">
      <c r="A266">
        <v>1314</v>
      </c>
      <c r="B266">
        <v>8</v>
      </c>
      <c r="C266">
        <v>1800</v>
      </c>
      <c r="D266" s="11">
        <v>41627</v>
      </c>
      <c r="E266" s="12">
        <v>353</v>
      </c>
      <c r="F266">
        <v>2000</v>
      </c>
      <c r="G266" s="11">
        <v>41628</v>
      </c>
      <c r="H266" s="12">
        <v>26</v>
      </c>
      <c r="I266" s="12">
        <v>16</v>
      </c>
      <c r="J266" s="13">
        <v>0.61538461538461542</v>
      </c>
      <c r="K266" s="12">
        <v>1</v>
      </c>
      <c r="L266" s="13">
        <f>1.21-0.92</f>
        <v>0.28999999999999992</v>
      </c>
      <c r="M266" s="13">
        <f>0.65-0.44</f>
        <v>0.21000000000000002</v>
      </c>
      <c r="N266" s="40">
        <v>14.6</v>
      </c>
      <c r="O266" s="47">
        <v>204</v>
      </c>
      <c r="P266" s="40">
        <v>6.2</v>
      </c>
    </row>
    <row r="267" spans="1:16" x14ac:dyDescent="0.2">
      <c r="A267">
        <v>1314</v>
      </c>
      <c r="B267">
        <v>9</v>
      </c>
      <c r="C267">
        <v>1300</v>
      </c>
      <c r="D267" s="11">
        <v>41647</v>
      </c>
      <c r="E267" s="12">
        <v>8</v>
      </c>
      <c r="F267">
        <v>2200</v>
      </c>
      <c r="G267" s="11">
        <v>41649</v>
      </c>
      <c r="H267" s="12">
        <v>57</v>
      </c>
      <c r="I267" s="12">
        <v>32</v>
      </c>
      <c r="J267" s="13">
        <v>0.6</v>
      </c>
      <c r="K267" s="12">
        <v>2</v>
      </c>
      <c r="L267" s="13">
        <v>0.4</v>
      </c>
      <c r="M267" s="13">
        <v>0.25</v>
      </c>
      <c r="N267" s="40">
        <v>35.5</v>
      </c>
      <c r="O267" s="47">
        <v>293</v>
      </c>
      <c r="P267" s="40">
        <v>11</v>
      </c>
    </row>
    <row r="268" spans="1:16" x14ac:dyDescent="0.2">
      <c r="A268">
        <v>1314</v>
      </c>
      <c r="B268">
        <v>10</v>
      </c>
      <c r="C268">
        <v>800</v>
      </c>
      <c r="D268" s="11">
        <v>41651</v>
      </c>
      <c r="E268" s="12">
        <v>12</v>
      </c>
      <c r="F268">
        <v>700</v>
      </c>
      <c r="G268" s="11">
        <v>41652</v>
      </c>
      <c r="H268" s="12">
        <v>23</v>
      </c>
      <c r="I268" s="12">
        <v>16</v>
      </c>
      <c r="J268" s="13">
        <v>0.7</v>
      </c>
      <c r="K268" s="12">
        <v>3</v>
      </c>
      <c r="L268" s="13">
        <v>0.17</v>
      </c>
      <c r="M268" s="13">
        <v>0.11</v>
      </c>
      <c r="N268" s="40">
        <v>28.9</v>
      </c>
      <c r="O268" s="47">
        <v>314</v>
      </c>
      <c r="P268" s="40">
        <v>10</v>
      </c>
    </row>
    <row r="269" spans="1:16" x14ac:dyDescent="0.2">
      <c r="A269">
        <v>1314</v>
      </c>
      <c r="B269">
        <v>11</v>
      </c>
      <c r="C269">
        <v>2000</v>
      </c>
      <c r="D269" s="11">
        <v>41668</v>
      </c>
      <c r="E269" s="12">
        <v>29</v>
      </c>
      <c r="F269">
        <v>1400</v>
      </c>
      <c r="G269" s="11">
        <v>41671</v>
      </c>
      <c r="H269" s="12">
        <v>66</v>
      </c>
      <c r="I269" s="12">
        <v>45</v>
      </c>
      <c r="J269" s="13">
        <v>0.7</v>
      </c>
      <c r="K269" s="12">
        <v>2</v>
      </c>
      <c r="L269" s="13">
        <v>0.47</v>
      </c>
      <c r="M269" s="13">
        <v>0.19</v>
      </c>
      <c r="N269" s="40">
        <v>30.1</v>
      </c>
      <c r="O269" s="47">
        <v>255</v>
      </c>
      <c r="P269" s="40">
        <v>9.9</v>
      </c>
    </row>
    <row r="270" spans="1:16" x14ac:dyDescent="0.2">
      <c r="A270">
        <v>1314</v>
      </c>
      <c r="B270">
        <v>12</v>
      </c>
      <c r="C270">
        <v>100</v>
      </c>
      <c r="D270" s="11">
        <v>41673</v>
      </c>
      <c r="E270" s="12">
        <v>34</v>
      </c>
      <c r="F270">
        <v>500</v>
      </c>
      <c r="G270" s="11">
        <v>41675</v>
      </c>
      <c r="H270" s="12">
        <v>52</v>
      </c>
      <c r="I270" s="12">
        <v>19</v>
      </c>
      <c r="J270" s="13">
        <v>0.37</v>
      </c>
      <c r="K270" s="12">
        <v>2</v>
      </c>
      <c r="L270" s="13">
        <v>7.0000000000000007E-2</v>
      </c>
      <c r="M270" s="13">
        <v>0.13</v>
      </c>
      <c r="N270" s="40">
        <v>18.2</v>
      </c>
      <c r="O270" s="47">
        <v>247</v>
      </c>
      <c r="P270" s="40">
        <v>5.3</v>
      </c>
    </row>
    <row r="271" spans="1:16" x14ac:dyDescent="0.2">
      <c r="A271">
        <v>1314</v>
      </c>
      <c r="B271">
        <v>13</v>
      </c>
      <c r="C271">
        <v>0</v>
      </c>
      <c r="D271" s="11">
        <v>41678</v>
      </c>
      <c r="E271" s="12">
        <v>39</v>
      </c>
      <c r="F271">
        <v>2000</v>
      </c>
      <c r="G271" s="11">
        <v>41680</v>
      </c>
      <c r="H271" s="12">
        <v>68</v>
      </c>
      <c r="I271" s="12">
        <v>42</v>
      </c>
      <c r="J271" s="13">
        <v>0.62</v>
      </c>
      <c r="K271" s="12">
        <v>2</v>
      </c>
      <c r="L271" s="13">
        <v>0.28000000000000003</v>
      </c>
      <c r="M271" s="13">
        <v>0.11</v>
      </c>
      <c r="N271" s="40">
        <v>33.799999999999997</v>
      </c>
      <c r="O271" s="47">
        <v>281</v>
      </c>
      <c r="P271" s="40">
        <v>10.8</v>
      </c>
    </row>
    <row r="272" spans="1:16" x14ac:dyDescent="0.2">
      <c r="A272">
        <v>1314</v>
      </c>
      <c r="B272">
        <v>14</v>
      </c>
      <c r="C272">
        <v>1400</v>
      </c>
      <c r="D272" s="11">
        <v>41689</v>
      </c>
      <c r="E272" s="12">
        <v>50</v>
      </c>
      <c r="F272">
        <v>200</v>
      </c>
      <c r="G272" s="11">
        <v>41690</v>
      </c>
      <c r="H272" s="12">
        <v>12</v>
      </c>
      <c r="I272" s="12">
        <v>14</v>
      </c>
      <c r="J272" s="13">
        <v>1.2</v>
      </c>
      <c r="K272" s="12">
        <v>3</v>
      </c>
      <c r="L272" s="13">
        <v>0.19</v>
      </c>
      <c r="M272" s="13">
        <v>0.14000000000000001</v>
      </c>
      <c r="N272" s="40">
        <v>35.1</v>
      </c>
      <c r="O272" s="47">
        <v>292</v>
      </c>
      <c r="P272" s="40">
        <v>15.1</v>
      </c>
    </row>
    <row r="273" spans="1:16" x14ac:dyDescent="0.2">
      <c r="A273">
        <v>1314</v>
      </c>
      <c r="B273">
        <v>15</v>
      </c>
      <c r="C273">
        <v>1100</v>
      </c>
      <c r="D273" s="11">
        <v>41697</v>
      </c>
      <c r="E273" s="12">
        <v>58</v>
      </c>
      <c r="F273">
        <v>700</v>
      </c>
      <c r="G273" s="11">
        <v>41698</v>
      </c>
      <c r="H273" s="12">
        <v>20</v>
      </c>
      <c r="I273" s="12">
        <v>30</v>
      </c>
      <c r="J273" s="13">
        <v>1.5</v>
      </c>
      <c r="K273" s="12">
        <v>5</v>
      </c>
      <c r="L273" s="13">
        <v>0.33</v>
      </c>
      <c r="M273" s="13">
        <v>0.27</v>
      </c>
      <c r="N273" s="40">
        <v>28.6</v>
      </c>
      <c r="O273" s="47">
        <v>282</v>
      </c>
      <c r="P273" s="40">
        <v>10</v>
      </c>
    </row>
    <row r="274" spans="1:16" x14ac:dyDescent="0.2">
      <c r="A274">
        <v>1314</v>
      </c>
      <c r="B274">
        <v>16</v>
      </c>
      <c r="C274">
        <v>1400</v>
      </c>
      <c r="D274" s="11">
        <v>41698</v>
      </c>
      <c r="E274" s="12">
        <v>59</v>
      </c>
      <c r="F274">
        <v>1600</v>
      </c>
      <c r="G274" s="11">
        <v>41700</v>
      </c>
      <c r="H274" s="12">
        <v>50</v>
      </c>
      <c r="I274" s="12">
        <f>548-518</f>
        <v>30</v>
      </c>
      <c r="J274" s="13">
        <v>0.6</v>
      </c>
      <c r="K274" s="12">
        <v>3</v>
      </c>
      <c r="L274" s="13">
        <v>0.19</v>
      </c>
      <c r="M274" s="13">
        <v>0.15</v>
      </c>
      <c r="N274" s="40">
        <v>32.299999999999997</v>
      </c>
      <c r="O274" s="47">
        <v>227</v>
      </c>
      <c r="P274" s="40">
        <v>8.8000000000000007</v>
      </c>
    </row>
    <row r="275" spans="1:16" x14ac:dyDescent="0.2">
      <c r="A275">
        <v>1314</v>
      </c>
      <c r="B275">
        <v>17</v>
      </c>
      <c r="C275">
        <v>1800</v>
      </c>
      <c r="D275" s="11">
        <v>41702</v>
      </c>
      <c r="E275" s="12">
        <v>63</v>
      </c>
      <c r="F275">
        <v>100</v>
      </c>
      <c r="G275" s="11">
        <v>41703</v>
      </c>
      <c r="H275" s="12">
        <v>7</v>
      </c>
      <c r="I275" s="12">
        <v>12</v>
      </c>
      <c r="J275" s="13">
        <v>1.7</v>
      </c>
      <c r="K275" s="12">
        <v>3</v>
      </c>
      <c r="L275" s="13">
        <v>0.18</v>
      </c>
      <c r="M275" s="13">
        <v>0.19</v>
      </c>
      <c r="N275" s="40">
        <v>48.3</v>
      </c>
      <c r="O275" s="47">
        <v>1</v>
      </c>
      <c r="P275" s="40">
        <v>19.3</v>
      </c>
    </row>
    <row r="276" spans="1:16" x14ac:dyDescent="0.2">
      <c r="A276">
        <v>1314</v>
      </c>
      <c r="B276">
        <v>18</v>
      </c>
      <c r="C276">
        <v>100</v>
      </c>
      <c r="D276" s="11">
        <v>41705</v>
      </c>
      <c r="E276" s="12">
        <v>66</v>
      </c>
      <c r="F276">
        <v>700</v>
      </c>
      <c r="G276" s="11">
        <v>41706</v>
      </c>
      <c r="H276" s="12">
        <v>30</v>
      </c>
      <c r="I276" s="12">
        <v>14</v>
      </c>
      <c r="J276" s="13">
        <f t="shared" ref="J276:J284" si="0">+I276/H276</f>
        <v>0.46666666666666667</v>
      </c>
      <c r="K276" s="12">
        <v>2</v>
      </c>
      <c r="L276" s="13">
        <v>0.14000000000000001</v>
      </c>
      <c r="M276" s="13">
        <v>0.13</v>
      </c>
      <c r="N276" s="40">
        <v>18.2</v>
      </c>
      <c r="O276" s="47">
        <v>0</v>
      </c>
      <c r="P276" s="40">
        <v>7.7</v>
      </c>
    </row>
    <row r="277" spans="1:16" x14ac:dyDescent="0.2">
      <c r="A277">
        <v>1314</v>
      </c>
      <c r="B277">
        <v>19</v>
      </c>
      <c r="C277">
        <v>100</v>
      </c>
      <c r="D277" s="11">
        <v>41724</v>
      </c>
      <c r="E277" s="12">
        <v>85</v>
      </c>
      <c r="F277">
        <v>400</v>
      </c>
      <c r="G277" s="11">
        <v>41726</v>
      </c>
      <c r="H277" s="12">
        <v>51</v>
      </c>
      <c r="I277" s="12">
        <v>32</v>
      </c>
      <c r="J277" s="13">
        <f t="shared" si="0"/>
        <v>0.62745098039215685</v>
      </c>
      <c r="K277" s="12">
        <v>4</v>
      </c>
      <c r="L277" s="13">
        <f>2.22-1.82</f>
        <v>0.40000000000000013</v>
      </c>
      <c r="M277" s="13">
        <f>1.45-1.09</f>
        <v>0.35999999999999988</v>
      </c>
      <c r="N277" s="40">
        <v>30.9</v>
      </c>
      <c r="O277" s="47">
        <v>259</v>
      </c>
      <c r="P277" s="40">
        <v>9.6999999999999993</v>
      </c>
    </row>
    <row r="278" spans="1:16" x14ac:dyDescent="0.2">
      <c r="A278">
        <v>1314</v>
      </c>
      <c r="B278">
        <v>20</v>
      </c>
      <c r="C278">
        <v>800</v>
      </c>
      <c r="D278" s="11">
        <v>41731</v>
      </c>
      <c r="E278" s="12">
        <v>92</v>
      </c>
      <c r="F278">
        <v>1300</v>
      </c>
      <c r="G278" s="11">
        <v>41732</v>
      </c>
      <c r="H278" s="12">
        <v>29</v>
      </c>
      <c r="I278" s="12">
        <v>18</v>
      </c>
      <c r="J278" s="13">
        <f t="shared" si="0"/>
        <v>0.62068965517241381</v>
      </c>
      <c r="K278" s="12">
        <v>2</v>
      </c>
      <c r="L278" s="13">
        <v>0.19</v>
      </c>
      <c r="M278" s="13">
        <v>0.3</v>
      </c>
      <c r="N278" s="40">
        <v>22.8</v>
      </c>
      <c r="O278" s="47">
        <v>222</v>
      </c>
      <c r="P278" s="40">
        <v>7.3</v>
      </c>
    </row>
    <row r="279" spans="1:16" x14ac:dyDescent="0.2">
      <c r="A279">
        <v>1314</v>
      </c>
      <c r="B279">
        <v>21</v>
      </c>
      <c r="C279">
        <v>1200</v>
      </c>
      <c r="D279" s="11">
        <v>41734</v>
      </c>
      <c r="E279" s="12">
        <v>95</v>
      </c>
      <c r="F279">
        <v>900</v>
      </c>
      <c r="G279" s="11">
        <v>41736</v>
      </c>
      <c r="H279" s="12">
        <v>45</v>
      </c>
      <c r="I279" s="12">
        <v>24</v>
      </c>
      <c r="J279" s="13">
        <f t="shared" si="0"/>
        <v>0.53333333333333333</v>
      </c>
      <c r="K279" s="12">
        <v>4</v>
      </c>
      <c r="L279" s="13">
        <v>0.31</v>
      </c>
      <c r="M279" s="13">
        <v>0.26</v>
      </c>
      <c r="N279" s="40">
        <v>24.1</v>
      </c>
      <c r="O279" s="47">
        <v>2</v>
      </c>
      <c r="P279" s="40">
        <v>7.4</v>
      </c>
    </row>
    <row r="280" spans="1:16" x14ac:dyDescent="0.2">
      <c r="A280">
        <v>1314</v>
      </c>
      <c r="B280">
        <v>22</v>
      </c>
      <c r="C280">
        <v>1500</v>
      </c>
      <c r="D280" s="11">
        <v>41741</v>
      </c>
      <c r="E280" s="12">
        <v>102</v>
      </c>
      <c r="F280">
        <v>200</v>
      </c>
      <c r="G280" s="11">
        <v>41743</v>
      </c>
      <c r="H280" s="12">
        <v>42</v>
      </c>
      <c r="I280" s="12">
        <v>26</v>
      </c>
      <c r="J280" s="13">
        <f t="shared" si="0"/>
        <v>0.61904761904761907</v>
      </c>
      <c r="K280" s="12">
        <v>4</v>
      </c>
      <c r="L280" s="13">
        <v>0.32</v>
      </c>
      <c r="M280" s="13">
        <v>0.21</v>
      </c>
      <c r="N280" s="40">
        <v>26.9</v>
      </c>
      <c r="O280" s="47">
        <v>308</v>
      </c>
      <c r="P280" s="40">
        <v>7.8</v>
      </c>
    </row>
    <row r="281" spans="1:16" x14ac:dyDescent="0.2">
      <c r="A281">
        <v>1314</v>
      </c>
      <c r="B281">
        <v>23</v>
      </c>
      <c r="C281">
        <v>700</v>
      </c>
      <c r="D281" s="11">
        <v>41755</v>
      </c>
      <c r="E281" s="12">
        <v>116</v>
      </c>
      <c r="F281">
        <v>2100</v>
      </c>
      <c r="G281" s="11">
        <v>41758</v>
      </c>
      <c r="H281" s="12">
        <v>87</v>
      </c>
      <c r="I281" s="12">
        <v>65</v>
      </c>
      <c r="J281" s="13">
        <f t="shared" si="0"/>
        <v>0.74712643678160917</v>
      </c>
      <c r="K281" s="12">
        <v>4</v>
      </c>
      <c r="L281" s="13">
        <v>0.67</v>
      </c>
      <c r="M281" s="13">
        <v>0.3</v>
      </c>
      <c r="N281" s="40">
        <v>29.8</v>
      </c>
      <c r="O281" s="47">
        <v>318</v>
      </c>
      <c r="P281" s="40">
        <v>12.5</v>
      </c>
    </row>
    <row r="282" spans="1:16" x14ac:dyDescent="0.2">
      <c r="A282">
        <v>1314</v>
      </c>
      <c r="B282">
        <v>24</v>
      </c>
      <c r="C282">
        <v>2200</v>
      </c>
      <c r="D282" s="11">
        <v>41769</v>
      </c>
      <c r="E282" s="12">
        <v>130</v>
      </c>
      <c r="F282">
        <v>2000</v>
      </c>
      <c r="G282" s="11">
        <v>41770</v>
      </c>
      <c r="H282" s="12">
        <v>22</v>
      </c>
      <c r="I282" s="12">
        <v>32</v>
      </c>
      <c r="J282" s="13">
        <f t="shared" si="0"/>
        <v>1.4545454545454546</v>
      </c>
      <c r="K282" s="12">
        <v>7</v>
      </c>
      <c r="L282" s="13">
        <v>0.31</v>
      </c>
      <c r="M282" s="13">
        <v>0.31</v>
      </c>
      <c r="N282" s="40">
        <v>29.2</v>
      </c>
      <c r="O282" s="47">
        <v>192</v>
      </c>
      <c r="P282" s="40">
        <v>11</v>
      </c>
    </row>
    <row r="283" spans="1:16" x14ac:dyDescent="0.2">
      <c r="A283">
        <v>1314</v>
      </c>
      <c r="B283">
        <v>25</v>
      </c>
      <c r="C283">
        <v>1300</v>
      </c>
      <c r="D283" s="11">
        <v>41783</v>
      </c>
      <c r="E283" s="12">
        <v>144</v>
      </c>
      <c r="F283">
        <v>300</v>
      </c>
      <c r="G283" s="11">
        <v>41784</v>
      </c>
      <c r="H283" s="12">
        <v>14</v>
      </c>
      <c r="I283" s="12">
        <v>18</v>
      </c>
      <c r="J283" s="13">
        <f t="shared" si="0"/>
        <v>1.2857142857142858</v>
      </c>
      <c r="K283" s="12">
        <v>4</v>
      </c>
      <c r="L283" s="13">
        <v>0.17</v>
      </c>
      <c r="M283" s="13">
        <v>0.18</v>
      </c>
      <c r="N283" s="40">
        <v>14.5</v>
      </c>
      <c r="O283" s="47">
        <v>235</v>
      </c>
      <c r="P283" s="40">
        <v>2.2000000000000002</v>
      </c>
    </row>
    <row r="284" spans="1:16" x14ac:dyDescent="0.2">
      <c r="A284">
        <v>1415</v>
      </c>
      <c r="B284">
        <v>1</v>
      </c>
      <c r="C284">
        <v>100</v>
      </c>
      <c r="D284" s="11">
        <v>41945</v>
      </c>
      <c r="E284" s="12">
        <v>306</v>
      </c>
      <c r="F284">
        <v>300</v>
      </c>
      <c r="G284" s="11">
        <v>41946</v>
      </c>
      <c r="H284" s="12">
        <v>26</v>
      </c>
      <c r="I284" s="12">
        <v>19</v>
      </c>
      <c r="J284" s="13">
        <f t="shared" si="0"/>
        <v>0.73076923076923073</v>
      </c>
      <c r="K284" s="12">
        <v>3</v>
      </c>
      <c r="L284" s="13">
        <v>0.14000000000000001</v>
      </c>
      <c r="M284" s="13">
        <v>0.1</v>
      </c>
      <c r="N284" s="40">
        <v>28.9</v>
      </c>
      <c r="O284" s="47">
        <v>205</v>
      </c>
      <c r="P284" s="40">
        <v>12.7</v>
      </c>
    </row>
    <row r="285" spans="1:16" x14ac:dyDescent="0.2">
      <c r="A285">
        <v>1415</v>
      </c>
      <c r="B285">
        <v>2</v>
      </c>
      <c r="C285">
        <v>800</v>
      </c>
      <c r="D285" s="11">
        <v>41956</v>
      </c>
      <c r="E285" s="12">
        <v>317</v>
      </c>
      <c r="F285">
        <v>500</v>
      </c>
      <c r="G285" s="11">
        <v>41959</v>
      </c>
      <c r="H285" s="12">
        <v>69</v>
      </c>
      <c r="I285" s="12">
        <v>65</v>
      </c>
      <c r="J285" s="13">
        <v>0.93</v>
      </c>
      <c r="K285" s="12">
        <v>5</v>
      </c>
      <c r="L285" s="13">
        <v>0.65</v>
      </c>
      <c r="M285" s="13">
        <v>0.5</v>
      </c>
      <c r="N285" s="40">
        <v>26.5</v>
      </c>
      <c r="O285" s="47">
        <v>281</v>
      </c>
      <c r="P285" s="40">
        <v>8.6999999999999993</v>
      </c>
    </row>
    <row r="286" spans="1:16" x14ac:dyDescent="0.2">
      <c r="A286">
        <v>1415</v>
      </c>
      <c r="B286">
        <v>3</v>
      </c>
      <c r="C286">
        <v>2000</v>
      </c>
      <c r="D286" s="11">
        <v>41965</v>
      </c>
      <c r="E286" s="12">
        <v>326</v>
      </c>
      <c r="F286">
        <v>2000</v>
      </c>
      <c r="G286" s="11">
        <v>41968</v>
      </c>
      <c r="H286" s="12">
        <v>72</v>
      </c>
      <c r="I286" s="12">
        <v>46</v>
      </c>
      <c r="J286" s="13">
        <v>0.64</v>
      </c>
      <c r="K286" s="12">
        <v>4</v>
      </c>
      <c r="L286" s="13">
        <v>0.39</v>
      </c>
      <c r="M286" s="13">
        <v>0.2</v>
      </c>
      <c r="N286" s="40">
        <v>25.3</v>
      </c>
      <c r="O286" s="47">
        <v>322</v>
      </c>
      <c r="P286" s="40">
        <v>9.1999999999999993</v>
      </c>
    </row>
    <row r="287" spans="1:16" x14ac:dyDescent="0.2">
      <c r="A287">
        <v>1415</v>
      </c>
      <c r="B287">
        <v>4</v>
      </c>
      <c r="C287">
        <v>1100</v>
      </c>
      <c r="D287" s="11">
        <v>41986</v>
      </c>
      <c r="E287" s="12">
        <v>347</v>
      </c>
      <c r="F287">
        <v>2200</v>
      </c>
      <c r="G287" s="11">
        <v>41987</v>
      </c>
      <c r="H287" s="12">
        <v>35</v>
      </c>
      <c r="I287" s="12">
        <v>32</v>
      </c>
      <c r="J287" s="13">
        <v>0.91</v>
      </c>
      <c r="K287" s="12">
        <v>4</v>
      </c>
      <c r="L287" s="13">
        <v>0.37</v>
      </c>
      <c r="M287" s="13">
        <v>0.27</v>
      </c>
      <c r="N287" s="40">
        <v>19.100000000000001</v>
      </c>
      <c r="O287" s="47">
        <v>334</v>
      </c>
      <c r="P287" s="40">
        <v>5.4</v>
      </c>
    </row>
    <row r="288" spans="1:16" x14ac:dyDescent="0.2">
      <c r="A288">
        <v>1415</v>
      </c>
      <c r="B288">
        <v>5</v>
      </c>
      <c r="C288">
        <v>800</v>
      </c>
      <c r="D288" s="11">
        <v>41994</v>
      </c>
      <c r="E288" s="12">
        <v>355</v>
      </c>
      <c r="F288">
        <v>1300</v>
      </c>
      <c r="G288" s="11">
        <v>41996</v>
      </c>
      <c r="H288" s="12">
        <v>53</v>
      </c>
      <c r="I288" s="12">
        <v>59</v>
      </c>
      <c r="J288" s="13">
        <v>1.1100000000000001</v>
      </c>
      <c r="K288" s="12">
        <v>4</v>
      </c>
      <c r="L288" s="13">
        <v>0.42</v>
      </c>
      <c r="M288" s="13">
        <v>-0.64</v>
      </c>
      <c r="N288" s="40">
        <v>37.6</v>
      </c>
      <c r="O288" s="47">
        <v>327</v>
      </c>
      <c r="P288" s="40">
        <v>16.600000000000001</v>
      </c>
    </row>
    <row r="289" spans="1:16" x14ac:dyDescent="0.2">
      <c r="A289">
        <v>1415</v>
      </c>
      <c r="B289">
        <v>6</v>
      </c>
      <c r="C289">
        <v>1800</v>
      </c>
      <c r="D289" s="11">
        <v>42016</v>
      </c>
      <c r="E289" s="12">
        <v>12</v>
      </c>
      <c r="F289">
        <v>1300</v>
      </c>
      <c r="G289" s="11">
        <v>42017</v>
      </c>
      <c r="H289" s="12">
        <v>19</v>
      </c>
      <c r="I289" s="12">
        <v>12</v>
      </c>
      <c r="J289" s="13">
        <v>0.63</v>
      </c>
      <c r="K289" s="12">
        <v>2</v>
      </c>
      <c r="L289" s="13">
        <v>0.11</v>
      </c>
      <c r="M289" s="13">
        <v>0.11</v>
      </c>
      <c r="N289" s="40">
        <v>11.3</v>
      </c>
      <c r="O289" s="47">
        <v>167</v>
      </c>
      <c r="P289" s="40">
        <v>5</v>
      </c>
    </row>
    <row r="290" spans="1:16" x14ac:dyDescent="0.2">
      <c r="A290">
        <v>1415</v>
      </c>
      <c r="B290">
        <v>7</v>
      </c>
    </row>
    <row r="291" spans="1:16" x14ac:dyDescent="0.2">
      <c r="A291">
        <v>1415</v>
      </c>
      <c r="B291">
        <v>8</v>
      </c>
    </row>
    <row r="292" spans="1:16" x14ac:dyDescent="0.2">
      <c r="A292">
        <v>1415</v>
      </c>
      <c r="B292">
        <v>9</v>
      </c>
    </row>
    <row r="293" spans="1:16" x14ac:dyDescent="0.2">
      <c r="A293">
        <v>1415</v>
      </c>
      <c r="B293">
        <v>10</v>
      </c>
    </row>
    <row r="294" spans="1:16" x14ac:dyDescent="0.2">
      <c r="A294">
        <v>1415</v>
      </c>
      <c r="B294">
        <v>11</v>
      </c>
    </row>
    <row r="295" spans="1:16" x14ac:dyDescent="0.2">
      <c r="A295">
        <v>1415</v>
      </c>
      <c r="B295">
        <v>12</v>
      </c>
    </row>
    <row r="296" spans="1:16" x14ac:dyDescent="0.2">
      <c r="A296">
        <v>1415</v>
      </c>
      <c r="B296">
        <v>13</v>
      </c>
    </row>
    <row r="297" spans="1:16" x14ac:dyDescent="0.2">
      <c r="A297">
        <v>1415</v>
      </c>
      <c r="B297">
        <v>14</v>
      </c>
    </row>
    <row r="298" spans="1:16" x14ac:dyDescent="0.2">
      <c r="A298">
        <v>1415</v>
      </c>
      <c r="B298">
        <v>15</v>
      </c>
    </row>
    <row r="299" spans="1:16" x14ac:dyDescent="0.2">
      <c r="A299">
        <v>1415</v>
      </c>
      <c r="B299">
        <v>16</v>
      </c>
    </row>
    <row r="300" spans="1:16" x14ac:dyDescent="0.2">
      <c r="A300">
        <v>1415</v>
      </c>
      <c r="B300">
        <v>17</v>
      </c>
    </row>
    <row r="301" spans="1:16" x14ac:dyDescent="0.2">
      <c r="A301">
        <v>1415</v>
      </c>
      <c r="B301">
        <v>18</v>
      </c>
    </row>
    <row r="302" spans="1:16" x14ac:dyDescent="0.2">
      <c r="A302">
        <v>1415</v>
      </c>
      <c r="B302">
        <v>19</v>
      </c>
    </row>
    <row r="303" spans="1:16" x14ac:dyDescent="0.2">
      <c r="A303">
        <v>1415</v>
      </c>
      <c r="B303">
        <v>20</v>
      </c>
    </row>
    <row r="304" spans="1:16" x14ac:dyDescent="0.2">
      <c r="A304">
        <v>1415</v>
      </c>
      <c r="B304">
        <v>21</v>
      </c>
    </row>
    <row r="305" spans="1:2" x14ac:dyDescent="0.2">
      <c r="A305">
        <v>1415</v>
      </c>
      <c r="B305">
        <v>22</v>
      </c>
    </row>
    <row r="306" spans="1:2" x14ac:dyDescent="0.2">
      <c r="A306">
        <v>1415</v>
      </c>
      <c r="B306">
        <v>23</v>
      </c>
    </row>
    <row r="307" spans="1:2" x14ac:dyDescent="0.2">
      <c r="A307">
        <v>1415</v>
      </c>
      <c r="B307">
        <v>24</v>
      </c>
    </row>
  </sheetData>
  <phoneticPr fontId="3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workbookViewId="0">
      <selection activeCell="J20" sqref="J20"/>
    </sheetView>
  </sheetViews>
  <sheetFormatPr defaultRowHeight="15" x14ac:dyDescent="0.25"/>
  <cols>
    <col min="1" max="1" width="37.140625" style="57" customWidth="1"/>
    <col min="2" max="7" width="10.5703125" style="57" bestFit="1" customWidth="1"/>
    <col min="8" max="8" width="11.5703125" style="57" bestFit="1" customWidth="1"/>
    <col min="9" max="9" width="10.5703125" style="57" bestFit="1" customWidth="1"/>
    <col min="10" max="16384" width="9.140625" style="57"/>
  </cols>
  <sheetData>
    <row r="2" spans="1:10" x14ac:dyDescent="0.25">
      <c r="B2" s="57" t="s">
        <v>25</v>
      </c>
    </row>
    <row r="3" spans="1:10" x14ac:dyDescent="0.25">
      <c r="B3" s="59" t="s">
        <v>48</v>
      </c>
      <c r="C3" s="59" t="s">
        <v>49</v>
      </c>
      <c r="D3" s="59" t="s">
        <v>50</v>
      </c>
      <c r="E3" s="59" t="s">
        <v>51</v>
      </c>
      <c r="F3" s="59" t="s">
        <v>52</v>
      </c>
      <c r="G3" s="59" t="s">
        <v>54</v>
      </c>
      <c r="H3" s="60">
        <v>1011</v>
      </c>
      <c r="I3" s="59" t="s">
        <v>94</v>
      </c>
    </row>
    <row r="4" spans="1:10" x14ac:dyDescent="0.25">
      <c r="A4" s="57" t="s">
        <v>93</v>
      </c>
      <c r="B4" s="61">
        <v>84791.687999999995</v>
      </c>
      <c r="C4" s="61">
        <v>92289.600000000006</v>
      </c>
      <c r="D4" s="61">
        <v>86187.936000000002</v>
      </c>
      <c r="E4" s="61">
        <v>96612.551999999996</v>
      </c>
      <c r="F4" s="61">
        <v>96953.95199999999</v>
      </c>
      <c r="G4" s="61">
        <v>90740.47199999998</v>
      </c>
      <c r="H4" s="61">
        <v>100811.4</v>
      </c>
      <c r="I4" s="61">
        <v>87481.44</v>
      </c>
    </row>
    <row r="5" spans="1:10" x14ac:dyDescent="0.25">
      <c r="A5" s="57" t="s">
        <v>92</v>
      </c>
      <c r="B5" s="57">
        <v>890</v>
      </c>
      <c r="C5" s="57">
        <v>833</v>
      </c>
      <c r="D5" s="57">
        <v>910</v>
      </c>
      <c r="E5" s="57">
        <v>1024</v>
      </c>
      <c r="F5" s="57">
        <v>916</v>
      </c>
      <c r="G5" s="57">
        <v>836</v>
      </c>
      <c r="H5" s="57">
        <v>1151</v>
      </c>
      <c r="I5" s="57">
        <v>660</v>
      </c>
    </row>
    <row r="6" spans="1:10" x14ac:dyDescent="0.25">
      <c r="A6" s="57" t="s">
        <v>95</v>
      </c>
      <c r="B6" s="58">
        <f t="shared" ref="B6:I6" si="0">B5/B4</f>
        <v>1.0496311855473381E-2</v>
      </c>
      <c r="C6" s="58">
        <f t="shared" si="0"/>
        <v>9.0259357500736808E-3</v>
      </c>
      <c r="D6" s="58">
        <f t="shared" si="0"/>
        <v>1.055832222272964E-2</v>
      </c>
      <c r="E6" s="58">
        <f t="shared" si="0"/>
        <v>1.0599036862208132E-2</v>
      </c>
      <c r="F6" s="58">
        <f t="shared" si="0"/>
        <v>9.4477840366940392E-3</v>
      </c>
      <c r="G6" s="58">
        <f t="shared" si="0"/>
        <v>9.2130885102735659E-3</v>
      </c>
      <c r="H6" s="58">
        <f t="shared" si="0"/>
        <v>1.1417359544654672E-2</v>
      </c>
      <c r="I6" s="58">
        <f t="shared" si="0"/>
        <v>7.5444574300560212E-3</v>
      </c>
      <c r="J6" s="5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Winter Storms &amp; Precip Summary</vt:lpstr>
      <vt:lpstr>Winter Storms Detailed Data</vt:lpstr>
      <vt:lpstr>Precip &amp; MOW</vt:lpstr>
      <vt:lpstr>SASP Annual Precipitation Graph</vt:lpstr>
      <vt:lpstr>SASP Monthly Precipitation</vt:lpstr>
      <vt:lpstr>'Winter Storms &amp; Precip Summary'!Print_Area</vt:lpstr>
    </vt:vector>
  </TitlesOfParts>
  <Company>Center for Snow and Avalanche Studies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Landry</dc:creator>
  <cp:lastModifiedBy>Landry</cp:lastModifiedBy>
  <dcterms:created xsi:type="dcterms:W3CDTF">2008-08-27T20:13:22Z</dcterms:created>
  <dcterms:modified xsi:type="dcterms:W3CDTF">2015-02-01T16:32:51Z</dcterms:modified>
</cp:coreProperties>
</file>